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T:\Chantier\24.09 - ARC PROMOTION_SAXG_47lgts_Forest-ANGERS\2 - ETUDES\5 - DCE\3 - Descriptif\"/>
    </mc:Choice>
  </mc:AlternateContent>
  <xr:revisionPtr revIDLastSave="0" documentId="13_ncr:1_{03CBE3F1-256C-4679-99B7-E5B10385A3B0}" xr6:coauthVersionLast="47" xr6:coauthVersionMax="47" xr10:uidLastSave="{00000000-0000-0000-0000-000000000000}"/>
  <bookViews>
    <workbookView xWindow="-120" yWindow="-120" windowWidth="29040" windowHeight="17640" activeTab="1" xr2:uid="{00000000-000D-0000-FFFF-FFFF00000000}"/>
  </bookViews>
  <sheets>
    <sheet name="Page de garde" sheetId="1" r:id="rId1"/>
    <sheet name="DPGF" sheetId="2" r:id="rId2"/>
    <sheet name="Paramètres" sheetId="3" state="hidden" r:id="rId3"/>
    <sheet name="Version" sheetId="4" state="hidden" r:id="rId4"/>
  </sheets>
  <definedNames>
    <definedName name="CODELOT">Paramètres!$C$9</definedName>
    <definedName name="CPVILLEDOSSIER">Paramètres!$C$26:$J$26</definedName>
    <definedName name="DATEVALEUR">Paramètres!$C$13</definedName>
    <definedName name="_xlnm.Print_Titles" localSheetId="1">DPGF!$1:$3</definedName>
    <definedName name="INDICELOT">Paramètres!$C$17</definedName>
    <definedName name="NUMDOSSIER">Paramètres!$C$7</definedName>
    <definedName name="OBSERVATIONCONSULTE">#REF!</definedName>
    <definedName name="PARCELLEDOSSIER">Paramètres!$C$28:$J$28</definedName>
    <definedName name="PHASELOT">Paramètres!$C$15</definedName>
    <definedName name="RUEDOSSIER">Paramètres!$C$24:$J$24</definedName>
    <definedName name="TAUXTVA1">Paramètres!$C$19</definedName>
    <definedName name="TAUXTVA2">Paramètres!$C$20</definedName>
    <definedName name="TAUXTVA3">Paramètres!$C$21</definedName>
    <definedName name="TAUXTVA4">Paramètres!$C$22</definedName>
    <definedName name="TIERSADRSSPOS">#REF!</definedName>
    <definedName name="TIERSBTPOS">#REF!</definedName>
    <definedName name="TIERSCONTACT">#REF!</definedName>
    <definedName name="TIERSCP">#REF!</definedName>
    <definedName name="TIERSEMAIL">#REF!</definedName>
    <definedName name="TIERSFAX">#REF!</definedName>
    <definedName name="TIERSLOCALITE">#REF!</definedName>
    <definedName name="TIERSNOM">#REF!</definedName>
    <definedName name="TIERSTEL">#REF!</definedName>
    <definedName name="TIERSTELP">#REF!</definedName>
    <definedName name="TIERSVILLE">#REF!</definedName>
    <definedName name="TITREDOC">Paramètres!$C$3:$J$3</definedName>
    <definedName name="TITREDOSSIER">Paramètres!$C$5:$J$5</definedName>
    <definedName name="TITRELOT">Paramètres!$C$11:$J$11</definedName>
  </definedNames>
  <calcPr calcId="191029"/>
</workbook>
</file>

<file path=xl/calcChain.xml><?xml version="1.0" encoding="utf-8"?>
<calcChain xmlns="http://schemas.openxmlformats.org/spreadsheetml/2006/main">
  <c r="AA97" i="3" l="1"/>
  <c r="AA8" i="3"/>
  <c r="G131" i="2"/>
  <c r="K125" i="2"/>
  <c r="K123" i="2"/>
  <c r="G130" i="2" s="1"/>
  <c r="G132" i="2" s="1"/>
  <c r="K113" i="2"/>
  <c r="G136" i="2" s="1"/>
  <c r="K111" i="2"/>
  <c r="K108" i="2"/>
  <c r="K105" i="2"/>
  <c r="K102" i="2"/>
  <c r="K99" i="2"/>
  <c r="K96" i="2"/>
  <c r="K93" i="2"/>
  <c r="K90" i="2"/>
  <c r="K85" i="2"/>
  <c r="K80" i="2"/>
  <c r="K77" i="2"/>
  <c r="K74" i="2"/>
  <c r="K71" i="2"/>
  <c r="K68" i="2"/>
  <c r="K65" i="2"/>
  <c r="K60" i="2"/>
  <c r="K55" i="2"/>
  <c r="K50" i="2"/>
  <c r="K47" i="2"/>
  <c r="K44" i="2"/>
  <c r="K39" i="2"/>
  <c r="K36" i="2"/>
  <c r="K33" i="2"/>
  <c r="K30" i="2"/>
  <c r="K27" i="2"/>
  <c r="K24" i="2"/>
  <c r="K21" i="2"/>
  <c r="K18" i="2"/>
  <c r="G137" i="2" s="1"/>
  <c r="K15" i="2"/>
  <c r="G11" i="2"/>
  <c r="G10" i="2"/>
  <c r="G12" i="2" s="1"/>
  <c r="G85" i="1"/>
  <c r="G83" i="1"/>
  <c r="G81" i="1"/>
  <c r="G79" i="1"/>
  <c r="E71" i="1"/>
  <c r="E66" i="1"/>
  <c r="E62" i="1"/>
  <c r="E20" i="1"/>
  <c r="E11" i="1"/>
  <c r="G138" i="2" l="1"/>
  <c r="G119" i="2"/>
  <c r="G120" i="2"/>
  <c r="G142" i="2"/>
  <c r="G145" i="2"/>
  <c r="G146" i="2"/>
  <c r="G147" i="2" l="1"/>
  <c r="AA1" i="3" s="1"/>
  <c r="G121" i="2"/>
  <c r="AA33" i="3" l="1"/>
  <c r="AA37" i="3"/>
  <c r="AA3" i="3"/>
  <c r="AA4" i="3" s="1"/>
  <c r="AA32" i="3" l="1"/>
  <c r="AA15" i="3"/>
  <c r="AA42" i="3"/>
  <c r="AA7" i="3"/>
  <c r="AA12" i="3"/>
  <c r="AA27" i="3"/>
  <c r="AA5" i="3"/>
  <c r="AA6" i="3" s="1"/>
  <c r="AA41" i="3" l="1"/>
  <c r="AA38" i="3"/>
  <c r="AA21" i="3"/>
  <c r="AA11" i="3"/>
  <c r="AA46" i="3"/>
  <c r="AA29" i="3"/>
  <c r="AA28" i="3"/>
  <c r="AA18" i="3"/>
  <c r="AA16" i="3"/>
  <c r="AA43" i="3"/>
  <c r="AA24" i="3"/>
  <c r="AA23" i="3"/>
  <c r="AA13" i="3"/>
  <c r="AA9" i="3"/>
  <c r="AA50" i="3" l="1"/>
  <c r="AA34" i="3"/>
  <c r="AA94" i="3"/>
  <c r="AA90" i="3" s="1"/>
  <c r="AA17" i="3"/>
  <c r="AA82" i="3" s="1"/>
  <c r="AA19" i="3"/>
  <c r="AA96" i="3"/>
  <c r="AA79" i="3"/>
  <c r="AA92" i="3"/>
  <c r="AA88" i="3" s="1"/>
  <c r="AA84" i="3" s="1"/>
  <c r="AA78" i="3" s="1"/>
  <c r="AA70" i="3" s="1"/>
  <c r="AA62" i="3" s="1"/>
  <c r="AA54" i="3" s="1"/>
  <c r="AA47" i="3"/>
  <c r="AA20" i="3"/>
  <c r="AA22" i="3"/>
  <c r="AA71" i="3" s="1"/>
  <c r="AA63" i="3" s="1"/>
  <c r="AA55" i="3" s="1"/>
  <c r="AA40" i="3" s="1"/>
  <c r="AA65" i="3"/>
  <c r="AA57" i="3" s="1"/>
  <c r="AA45" i="3" s="1"/>
  <c r="AA26" i="3" s="1"/>
  <c r="AA93" i="3"/>
  <c r="AA89" i="3" s="1"/>
  <c r="AA14" i="3"/>
  <c r="AA73" i="3" s="1"/>
  <c r="AA10" i="3"/>
  <c r="AA85" i="3" l="1"/>
  <c r="AA80" i="3" s="1"/>
  <c r="AA72" i="3" s="1"/>
  <c r="AA64" i="3" s="1"/>
  <c r="AA56" i="3" s="1"/>
  <c r="AA44" i="3" s="1"/>
  <c r="AA25" i="3"/>
  <c r="AA86" i="3"/>
  <c r="AA81" i="3" s="1"/>
  <c r="AA74" i="3" s="1"/>
  <c r="AA66" i="3" s="1"/>
  <c r="AA58" i="3" s="1"/>
  <c r="AA48" i="3" s="1"/>
  <c r="AA30" i="3"/>
  <c r="AA39" i="3"/>
  <c r="AA75" i="3"/>
  <c r="AA67" i="3" s="1"/>
  <c r="AA59" i="3" s="1"/>
  <c r="AA49" i="3" s="1"/>
  <c r="AA31" i="3" s="1"/>
  <c r="AA61" i="3"/>
  <c r="AA53" i="3" s="1"/>
  <c r="AA36" i="3" s="1"/>
  <c r="AA51" i="3"/>
  <c r="AA95" i="3"/>
  <c r="AA91" i="3" s="1"/>
  <c r="AA77" i="3"/>
  <c r="AA69" i="3"/>
  <c r="AA87" i="3" l="1"/>
  <c r="AA83" i="3" s="1"/>
  <c r="AA76" i="3" s="1"/>
  <c r="AA68" i="3" s="1"/>
  <c r="AA60" i="3" s="1"/>
  <c r="AA52" i="3" s="1"/>
  <c r="AA35" i="3"/>
  <c r="AA98" i="3" s="1"/>
  <c r="AA2" i="3" s="1"/>
  <c r="D15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K39" authorId="0" shapeId="0" xr:uid="{00000000-0006-0000-0100-000001000000}">
      <text>
        <r>
          <rPr>
            <sz val="8"/>
            <color indexed="81"/>
            <rFont val="Tahoma"/>
            <family val="2"/>
          </rPr>
          <t>pour mémoire</t>
        </r>
      </text>
    </comment>
    <comment ref="K96" authorId="0" shapeId="0" xr:uid="{00000000-0006-0000-0100-000002000000}">
      <text>
        <r>
          <rPr>
            <sz val="8"/>
            <color indexed="81"/>
            <rFont val="Tahoma"/>
            <family val="2"/>
          </rPr>
          <t>pour mémoire</t>
        </r>
      </text>
    </comment>
    <comment ref="K108" authorId="0" shapeId="0" xr:uid="{00000000-0006-0000-0100-000003000000}">
      <text>
        <r>
          <rPr>
            <sz val="8"/>
            <color indexed="81"/>
            <rFont val="Tahoma"/>
            <family val="2"/>
          </rPr>
          <t>pour mémoire</t>
        </r>
      </text>
    </comment>
  </commentList>
</comments>
</file>

<file path=xl/sharedStrings.xml><?xml version="1.0" encoding="utf-8"?>
<sst xmlns="http://schemas.openxmlformats.org/spreadsheetml/2006/main" count="341" uniqueCount="225">
  <si>
    <t>Dossier</t>
  </si>
  <si>
    <t>Date</t>
  </si>
  <si>
    <t>Phase</t>
  </si>
  <si>
    <t>Indice</t>
  </si>
  <si>
    <t>MAITRE D'OUVRAGE
SCCV ARC PROMOTION OUEST
1 rue Geneviève de Gaulle Anthonioz
35 000 RENNES</t>
  </si>
  <si>
    <t>ACOUSTICIEN : 
    ALHYANGE
    1 BD Paul Chabas
    44100 Nantes
    Tél : 02 85 67 00 80
    Mél : grandouest@alhyange.com</t>
  </si>
  <si>
    <t>PAYSAGISTE : 
    Arts des Villes et des Champs
    2 lotissement de la Garenne
    49330 ETRICHE
    Tél : 07 89 79 42 49
    Mél : contact@arts-villes-et-champs.fr</t>
  </si>
  <si>
    <t>BE STRUCTURE : 
    STBAT
    32 rue du Landreau
    49070 ANGERS
    Tél : 02 41 87 65 58
    Mél : c.david@stbat.fr</t>
  </si>
  <si>
    <t>BE FLUIDES : 
    AB INGENIERIE
    21 rue du Hanipet
    49124 SAINT BARTHELEMY D'ANJOU
    Tél : 02.41.34.97.18
    Mél : betfluides@ab-ingenierie.com</t>
  </si>
  <si>
    <t>ECONOMISTE DE LA CONSTRUCTION : 
    GOUSSET INGENIERIE ET COORDINATION
    20 rue Gustave Mareau
    49000 ANGERS
    Tél : 02 41 25 34 60
    Mél : contact@goussetsas.fr</t>
  </si>
  <si>
    <t>ARCHITECTE : 
    STUDIO D'ARCHITECTURE XAVIER GAYRAUD
    6 rue des Lices
    49100 ANGERS
    Tél : 02.72.47.03.95
    Mél : info@studio-archi.com</t>
  </si>
  <si>
    <t>NIV</t>
  </si>
  <si>
    <t>CODE</t>
  </si>
  <si>
    <t>CODE_CAO</t>
  </si>
  <si>
    <t>TITRE1</t>
  </si>
  <si>
    <t>M1</t>
  </si>
  <si>
    <t>M2</t>
  </si>
  <si>
    <t>U</t>
  </si>
  <si>
    <t>QTE</t>
  </si>
  <si>
    <t>QTEENTR</t>
  </si>
  <si>
    <t>CRM</t>
  </si>
  <si>
    <t>CRT</t>
  </si>
  <si>
    <t>VAROPT</t>
  </si>
  <si>
    <t>TVA</t>
  </si>
  <si>
    <t>MARQUE</t>
  </si>
  <si>
    <t>REF</t>
  </si>
  <si>
    <t>COMM</t>
  </si>
  <si>
    <t>LOC</t>
  </si>
  <si>
    <t>Niveau</t>
  </si>
  <si>
    <t>Code</t>
  </si>
  <si>
    <t>Code CAO</t>
  </si>
  <si>
    <t>Désignation</t>
  </si>
  <si>
    <t>Qté</t>
  </si>
  <si>
    <t>Qté
Entr.</t>
  </si>
  <si>
    <t>P.U. HT</t>
  </si>
  <si>
    <t>P.T. HT</t>
  </si>
  <si>
    <t>Variante
Option</t>
  </si>
  <si>
    <t>Numéro
 Option</t>
  </si>
  <si>
    <t>Taux TVA</t>
  </si>
  <si>
    <t>Marque</t>
  </si>
  <si>
    <t>Référence</t>
  </si>
  <si>
    <t>Commentaire</t>
  </si>
  <si>
    <t>Localisation</t>
  </si>
  <si>
    <t>Lot n°11</t>
  </si>
  <si>
    <t>CLOISONS DOUBLAGES PLAFONDS</t>
  </si>
  <si>
    <t>Non localisé</t>
  </si>
  <si>
    <t>11.3</t>
  </si>
  <si>
    <t>REPORTING DES CONSOMMATIONS, GESTION DES DECHETS ET BILAN CARBONE</t>
  </si>
  <si>
    <t>3.&amp;</t>
  </si>
  <si>
    <t>Total H.T. :</t>
  </si>
  <si>
    <t>Total T.V.A. (20%) :</t>
  </si>
  <si>
    <t>Total T.T.C. :</t>
  </si>
  <si>
    <t>11.6</t>
  </si>
  <si>
    <t>LOCALISATION, DESIGNATION PARTICULIERE</t>
  </si>
  <si>
    <t>11.6.1</t>
  </si>
  <si>
    <t>Cloisons</t>
  </si>
  <si>
    <t>11.6.1.1</t>
  </si>
  <si>
    <t>Cloisons de 72 mm</t>
  </si>
  <si>
    <t>9.L</t>
  </si>
  <si>
    <t xml:space="preserve">Localisation : 
- Ensemble des cloisons de distributions intérieures
- Quilles et impostes pour placards
</t>
  </si>
  <si>
    <t>9.&amp;</t>
  </si>
  <si>
    <t>11.6.1.2</t>
  </si>
  <si>
    <t>PV pour cloisons démontables</t>
  </si>
  <si>
    <t xml:space="preserve">Localisation : 
- Ensemble des cloisons repérées cloisons démontables sur les plans.
</t>
  </si>
  <si>
    <t>11.6.1.3</t>
  </si>
  <si>
    <t xml:space="preserve">Cloisons de 100 mm </t>
  </si>
  <si>
    <t xml:space="preserve">Localisation : 
Bâtiments collectifs A et B:
- Cloisons d'encoffrement des boites aux lettres dans les halls d'entrée.
- Cloisons de fermeture des dessous d'escaliers au REZ DE CHAUSSÉE.
- Cloisons de distribution locaux ménage.
Logements individuels :
- Cloisons au droit des trémies et limons des escaliers. Les cloisons formant garde-corps devront comprendre les ossatures permettant de justifier des efforts à reprendre.
</t>
  </si>
  <si>
    <t>11.6.1.4</t>
  </si>
  <si>
    <t xml:space="preserve">Cloisons de 120 mm </t>
  </si>
  <si>
    <t xml:space="preserve">Localisation : 
- Logements individuels MI07 : Fermeture passage entre cellier et garage.
</t>
  </si>
  <si>
    <t>11.6.1.5</t>
  </si>
  <si>
    <t>Gaines techniques REI 60</t>
  </si>
  <si>
    <t xml:space="preserve">Localisation : 
Logements collectifs bâtiments A et B:
- Gaines techniques pour passage des réseaux verticalement suivants plans
Logements individuels:
- Gaines techniques pour passage des réseaux verticalement suivants plans
</t>
  </si>
  <si>
    <t>11.6.1.6</t>
  </si>
  <si>
    <t>Gaines techniques électrique des logements</t>
  </si>
  <si>
    <t xml:space="preserve">Localisation : 
Logements collectifs bâtiments A et B:
- Gaines techniques électrique des logements (GTL), suivant plans.
Logements individuels:
- Gaines techniques électrique des logements (GTL), suivant plans.
</t>
  </si>
  <si>
    <t>11.6.1.7</t>
  </si>
  <si>
    <t>Encoffrements et contre cloisons</t>
  </si>
  <si>
    <t xml:space="preserve">Localisation : 
Logements collectifs bâtiments A et B:
- Encoffrements et contre cloisons au droit des appareils sanitaires : Baignoire, douche et wc. Se référer aux plans. 
Logements collectifs bâtiment A:
- Encoffrements derrière les cuvettes WC ( Indiquer Tablettes sur les plans).
</t>
  </si>
  <si>
    <t>11.6.1.8</t>
  </si>
  <si>
    <t>Encoffrement des bâti-supports de cuvettes WC</t>
  </si>
  <si>
    <t xml:space="preserve">Localisation : 
Logements collectifs bâtiment A:
- Encoffrements des bâti-supports des cuvettes WC des logements A204, A205, A206, A207 et A208.
Logements collectifs bâtiment B:
- Encoffrements des bâti-supports des cuvettes WC des logements B201, B202, B203, B204, B205, B206, B207 et B208.
Logements individuels:
- Encoffrements des bâti-supports des cuvettes WC au REZ DE CHAUSSÉE.
</t>
  </si>
  <si>
    <t>11.6.1.9</t>
  </si>
  <si>
    <t>Parement d'épaisseur 13 mm collé</t>
  </si>
  <si>
    <t xml:space="preserve">Localisation : 
Logements collectifs bâtiments A et B : 
- Pour éviter la fissuration entre voile et cloison, a coller sur refends dès lors qu'une cloisons de distribution est sur le même plan.
Logements individuels : 
- Pour éviter la fissuration entre voile et cloison, a coller sur refends dès lors qu'une cloisons de distribution est sur le même plan.
</t>
  </si>
  <si>
    <t>4.&amp;</t>
  </si>
  <si>
    <t>11.6.2</t>
  </si>
  <si>
    <t>Doublages</t>
  </si>
  <si>
    <t>11.6.2.1</t>
  </si>
  <si>
    <t>Doublage thermique collé 140+13 - R : 4.75 W/m²°C</t>
  </si>
  <si>
    <t xml:space="preserve">Localisation : 
Bâtiments collectifs A et B:
- Doublages des locaux communs au REZ DE CHAUSSÉE.
- Doublages des cages d'escaliers. Parements M0.
- Doublage des murs des logements donnant sur l'extérieur, suivant plans.
Logements individuels:
- Doublage des murs des logements donnant sur l'extérieur, suivant plans.
</t>
  </si>
  <si>
    <t>11.6.2.2</t>
  </si>
  <si>
    <t>Doublage thermique collé 40+13 - R : 1.30 W/m²°C</t>
  </si>
  <si>
    <t xml:space="preserve">Localisation : 
Bâtiments collectifs A et B:
- Doublages des murs de part et d'autres des joints de dilatation.
Logements individuels:
- Doublage des murs maçonnés entre pavillons, suivant plans.
</t>
  </si>
  <si>
    <t>11.6.2.3</t>
  </si>
  <si>
    <t>Doublage thermo- acoustique collé 80+13 - R : 2.55W/m²°C (1)</t>
  </si>
  <si>
    <t xml:space="preserve">Localisation : 
Bâtiments collectifs A et B :
- Doublage des murs des logements donnant sur les cages d'escalier.
</t>
  </si>
  <si>
    <t>11.6.3</t>
  </si>
  <si>
    <t>Renforcement parements</t>
  </si>
  <si>
    <t>11.6.3.1</t>
  </si>
  <si>
    <t>Pièces humides</t>
  </si>
  <si>
    <t xml:space="preserve">Localisation : 
- Parements de toutes les salles de bains et salles d'eau des logements, suivant plan. En cas de cloison démontable entre WC et salle de bains, les plaques des parois des WC seront hydrofugées.
</t>
  </si>
  <si>
    <t>11.6.4</t>
  </si>
  <si>
    <t>Cloisons en carreaux de plâtre</t>
  </si>
  <si>
    <t>11.6.4.1</t>
  </si>
  <si>
    <t>Épaisseur 10 cm</t>
  </si>
  <si>
    <t>Localisation : 
- Cloisons des locaux techniques, séparation et imposte des gaines techniques palières (AEP, GAZ, FT, ENEDIS, SG, IRVE), suivant plans.</t>
  </si>
  <si>
    <t>11.6.5</t>
  </si>
  <si>
    <t xml:space="preserve">Plafonds suspendus et isolation </t>
  </si>
  <si>
    <t>11.6.5.1</t>
  </si>
  <si>
    <t>Plafond en plaque parement de plâtre BA13 + 2 x 200 mm de laine de verre</t>
  </si>
  <si>
    <t xml:space="preserve">Localisation : 
Logements individuels:
- En plafonds des étages.
</t>
  </si>
  <si>
    <t>11.6.5.2</t>
  </si>
  <si>
    <t>Plafond en plaque parement de plâtre 2BA13 + 2 x 200 mm de laine de verre</t>
  </si>
  <si>
    <t xml:space="preserve">Localisation : 
Bâtiments collectifs A et B:
- En plafonds de l'ensemble des derniers niveaux en attiques.
</t>
  </si>
  <si>
    <t>11.6.5.3</t>
  </si>
  <si>
    <t>Plafond en plaque de plâtre 2BA13 + 45 mm de laine de verre</t>
  </si>
  <si>
    <t xml:space="preserve">Localisation : 
Bâtiments collectifs A et B:
- Plafonds surbaissés dans les logements permettant le passage des réseaux. Se référer au repérage sur plans.
- Plafonds des locaux ménages.
- Plafonds des SAS au rez de chaussée.
Logements individuels:
- Plafonds surbaissés au rez de chaussée permettant le passage des réseaux. Se référer au repérage sur plans.
</t>
  </si>
  <si>
    <t>11.6.5.4</t>
  </si>
  <si>
    <t>Plafonds acoustique perforé + 75 mm de laine de verre</t>
  </si>
  <si>
    <t xml:space="preserve">Localisation : 
Bâtiments collectifs A et B:
- Plafonds acoustiques halls en rez de chaussée. 
- Plafonds acoustiques circulations parties communes des étages.
</t>
  </si>
  <si>
    <t>11.6.5.5</t>
  </si>
  <si>
    <t>Retombées de plafonds</t>
  </si>
  <si>
    <t>ML</t>
  </si>
  <si>
    <t xml:space="preserve">Localisation : 
- Retombées au droit des plafonds surbaissés décrits aux articles 11.6.5.1, 11.6.5.2, 11.6.5.3 et 11.6.5.4.
</t>
  </si>
  <si>
    <t>11.6.5.6</t>
  </si>
  <si>
    <t>Habillage de puits de jour en plaques de plâtre</t>
  </si>
  <si>
    <t xml:space="preserve">Localisation : 
Bâtiments collectifs A et B :
- Au droit du châssis de désenfumage de chaque cage d'escalier.
- Au droit des trappes d'accès aux combles dans circulations.
Logements individuels :
- Au droit des trappes d'accès aux combles dans dégagement étages.
</t>
  </si>
  <si>
    <t>11.6.6</t>
  </si>
  <si>
    <t>Étanchéité à l'air</t>
  </si>
  <si>
    <t>11.6.6.1</t>
  </si>
  <si>
    <t>Membrane</t>
  </si>
  <si>
    <t xml:space="preserve">Localisation : 
- Au-dessus des plafonds décrits aux articles 11.6.5.1 et 11.6.5.2.
</t>
  </si>
  <si>
    <t>11.6.7</t>
  </si>
  <si>
    <t>Ouvrages divers</t>
  </si>
  <si>
    <t>11.6.7.1</t>
  </si>
  <si>
    <t>Mise en œuvre d'ouvrages de menuiserie</t>
  </si>
  <si>
    <t xml:space="preserve">Localisation : 
- Toutes huisseries et trappes de visite, châssis, cadres vitrés, à incorporer au montage des cloisons de toutes natures y compris trappes en pieds des colonnes EU.
</t>
  </si>
  <si>
    <t>11.6.7.2</t>
  </si>
  <si>
    <t>Encoffrement GAZ horizontale</t>
  </si>
  <si>
    <t xml:space="preserve">Localisation : 
Bâtiments A et B:
- Encoffrement des alimentations gaz en plafond des rez de chaussée.
</t>
  </si>
  <si>
    <t>11.6.7.3</t>
  </si>
  <si>
    <t xml:space="preserve">Ventilations hautes et basses gaine GAZ </t>
  </si>
  <si>
    <t xml:space="preserve">Localisation : 
Bâtiments A et B:
- Ventilations basses des gaines gaz cheminant en plafond des rez de chaussée : Se reporter aux plans.
- Ventilations hautes des gaines gaz cheminant en combles.
</t>
  </si>
  <si>
    <t>11.6.7.4</t>
  </si>
  <si>
    <t>Semelles  PVC</t>
  </si>
  <si>
    <t xml:space="preserve">Localisation : 
- Tous niveaux en pied des cloisons des locaux humides
</t>
  </si>
  <si>
    <t>11.6.7.5</t>
  </si>
  <si>
    <t>Renfort d'ossature</t>
  </si>
  <si>
    <t>ENS</t>
  </si>
  <si>
    <t xml:space="preserve">Localisation : 
- Suivant demande des lots concernés par les ouvrages à supporter
</t>
  </si>
  <si>
    <t>11.6.7.6</t>
  </si>
  <si>
    <t>Encoffrement non coupe feu</t>
  </si>
  <si>
    <t xml:space="preserve">Localisation : 
- Bâtiments A et B : Encoffrements au droit des dévoiements EU. Forfait : 40 ml
</t>
  </si>
  <si>
    <t>11.6.7.7</t>
  </si>
  <si>
    <t>Soffites EI30</t>
  </si>
  <si>
    <t xml:space="preserve">Localisation : 
Bâtiments A et B:
- Soffites dans logements et parties communes pour dévoiement réseaux; annotation soffites CF sur les plans architectes.
</t>
  </si>
  <si>
    <t>11.6.7.8</t>
  </si>
  <si>
    <t>Divers</t>
  </si>
  <si>
    <t>11.6.7.9</t>
  </si>
  <si>
    <t>Raccord - garnissage - nettoyage du chantier</t>
  </si>
  <si>
    <t>11.7</t>
  </si>
  <si>
    <r>
      <rPr>
        <b/>
        <u/>
        <sz val="12"/>
        <color rgb="FF000000"/>
        <rFont val="Arial"/>
        <family val="2"/>
      </rPr>
      <t>DOSSIER DES OUVRAGES EXECUTES (DOE), DOSSIER DES INTERVENTIONS ULTERIEURES SUR L'OUVRAGE (DIUO)</t>
    </r>
    <r>
      <rPr>
        <b/>
        <u/>
        <sz val="12"/>
        <color rgb="FF000000"/>
        <rFont val="Arial"/>
        <family val="2"/>
      </rPr>
      <t xml:space="preserve">                                      </t>
    </r>
  </si>
  <si>
    <t>11.7.1</t>
  </si>
  <si>
    <t>DOE</t>
  </si>
  <si>
    <t>11.7.6</t>
  </si>
  <si>
    <t>DIUO</t>
  </si>
  <si>
    <r>
      <rPr>
        <b/>
        <sz val="10"/>
        <color rgb="FF000000"/>
        <rFont val="Arial"/>
        <family val="2"/>
      </rPr>
      <t>DOSSIER DES OUVRAGES EXECUTES (DOE), DOSSIER DES INTERVENTIONS ULTERIEURES SUR L'OUVRAGE (DIUO)</t>
    </r>
    <r>
      <rPr>
        <b/>
        <sz val="10"/>
        <color rgb="FF000000"/>
        <rFont val="Arial"/>
        <family val="2"/>
      </rPr>
      <t xml:space="preserve">                                      </t>
    </r>
  </si>
  <si>
    <t>2.&amp;</t>
  </si>
  <si>
    <t>RECAPITULATIF
Lot n°11 CLOISONS DOUBLAGES PLAFONDS</t>
  </si>
  <si>
    <t>RECAPITULATIF DES LOCALISATIONS</t>
  </si>
  <si>
    <t>Total du lot CLOISONS DOUBLAGES PLAFONDS</t>
  </si>
  <si>
    <t xml:space="preserve">Soit en toutes lettres TTC : </t>
  </si>
  <si>
    <t>Fait à _________________________
le _____________________________</t>
  </si>
  <si>
    <t>Bon pour accord, signature</t>
  </si>
  <si>
    <t>Signature et cachet de l'Entrepreneur</t>
  </si>
  <si>
    <t>Paramètres document</t>
  </si>
  <si>
    <t>1.</t>
  </si>
  <si>
    <t>Titre du document :</t>
  </si>
  <si>
    <t>2.</t>
  </si>
  <si>
    <t>Titre du dossier :</t>
  </si>
  <si>
    <t>5.</t>
  </si>
  <si>
    <t>Titre du lot / des lots :</t>
  </si>
  <si>
    <t>10.</t>
  </si>
  <si>
    <t>Rue du dossier</t>
  </si>
  <si>
    <t>11.</t>
  </si>
  <si>
    <t>Code postal et ville du dossier</t>
  </si>
  <si>
    <t>12.</t>
  </si>
  <si>
    <t>Parcelle du dossier</t>
  </si>
  <si>
    <t>3.</t>
  </si>
  <si>
    <t>Code du dossier</t>
  </si>
  <si>
    <t>4.</t>
  </si>
  <si>
    <t>Code du lot / des lots :</t>
  </si>
  <si>
    <t>6.</t>
  </si>
  <si>
    <t>Date de valeur du lot / des lots :</t>
  </si>
  <si>
    <t>7.</t>
  </si>
  <si>
    <t>Phase :</t>
  </si>
  <si>
    <t>8.</t>
  </si>
  <si>
    <t>Indice :</t>
  </si>
  <si>
    <t>Notes :</t>
  </si>
  <si>
    <t>- Le taux 0% est toujours supporté qu'il soit dans cette liste ou non</t>
  </si>
  <si>
    <t>- En dehors du taux 0%, vous pouvez renseigner au maximum 4 taux différents</t>
  </si>
  <si>
    <t>- Si votre lot contient plus de 4 taux différents, ou contient de la TVA proportionnelle, vous devez modifier manuellement la formule de calcul de TVA et de TTC dans le récapitulatif</t>
  </si>
  <si>
    <t>DPGF</t>
  </si>
  <si>
    <t xml:space="preserve">RESIDENCE GREEN FOREST
Construction de 42 logements collectifs et 7 logements individuels </t>
  </si>
  <si>
    <t>24.09</t>
  </si>
  <si>
    <t>07/05/2025</t>
  </si>
  <si>
    <t>DCE</t>
  </si>
  <si>
    <t xml:space="preserve">5 Rue Fernand Forest </t>
  </si>
  <si>
    <t>49 000 Angers</t>
  </si>
  <si>
    <t>VERSION</t>
  </si>
  <si>
    <t>4.00</t>
  </si>
  <si>
    <t>TYPEDOC</t>
  </si>
  <si>
    <t>SHOWADJU</t>
  </si>
  <si>
    <t>RECAPSIMPLE</t>
  </si>
  <si>
    <t>SHOWMONTANTS</t>
  </si>
  <si>
    <t>SHOWQUANTITES</t>
  </si>
  <si>
    <t>MONTANTSSURTETE</t>
  </si>
  <si>
    <t>MARGE</t>
  </si>
  <si>
    <t>RECAPLOCNIV9</t>
  </si>
  <si>
    <t>LIST_VALIDATION_CHECKBOX</t>
  </si>
  <si>
    <t>X</t>
  </si>
  <si>
    <t>LOCALISE</t>
  </si>
  <si>
    <t>SRC</t>
  </si>
  <si>
    <t>DVS_APP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</si>
</sst>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Red]\-#,##0.00\ [$€]"/>
  </numFmts>
  <fonts count="21" x14ac:knownFonts="1">
    <font>
      <sz val="11"/>
      <color theme="1"/>
      <name val="Calibri"/>
      <family val="2"/>
      <scheme val="minor"/>
    </font>
    <font>
      <b/>
      <u/>
      <sz val="12"/>
      <color rgb="FF000000"/>
      <name val="Arial"/>
      <family val="2"/>
    </font>
    <font>
      <b/>
      <sz val="10"/>
      <color rgb="FF000000"/>
      <name val="Arial"/>
      <family val="2"/>
    </font>
    <font>
      <sz val="8"/>
      <color theme="1"/>
      <name val="Arial"/>
      <family val="2"/>
    </font>
    <font>
      <sz val="14"/>
      <color theme="1"/>
      <name val="Arial"/>
      <family val="2"/>
    </font>
    <font>
      <sz val="7"/>
      <color theme="1"/>
      <name val="Arial"/>
      <family val="2"/>
    </font>
    <font>
      <b/>
      <sz val="9"/>
      <color theme="1"/>
      <name val="Arial"/>
      <family val="2"/>
    </font>
    <font>
      <b/>
      <sz val="14"/>
      <color theme="1"/>
      <name val="Arial"/>
      <family val="2"/>
    </font>
    <font>
      <sz val="10"/>
      <color theme="1"/>
      <name val="Arial"/>
      <family val="2"/>
    </font>
    <font>
      <sz val="7"/>
      <color rgb="FF000000"/>
      <name val="Arial"/>
      <family val="2"/>
    </font>
    <font>
      <sz val="8"/>
      <color rgb="FF000000"/>
      <name val="Arial"/>
      <family val="2"/>
    </font>
    <font>
      <b/>
      <sz val="11"/>
      <color rgb="FF000000"/>
      <name val="Arial"/>
      <family val="2"/>
    </font>
    <font>
      <sz val="6"/>
      <color rgb="FF000000"/>
      <name val="Arial"/>
      <family val="2"/>
    </font>
    <font>
      <b/>
      <sz val="8"/>
      <color rgb="FF000000"/>
      <name val="Arial"/>
      <family val="2"/>
    </font>
    <font>
      <b/>
      <sz val="8"/>
      <color rgb="FF000000"/>
      <name val="Arial"/>
      <family val="2"/>
    </font>
    <font>
      <sz val="8"/>
      <color rgb="FF000000"/>
      <name val="Arial"/>
      <family val="2"/>
    </font>
    <font>
      <i/>
      <sz val="8"/>
      <color rgb="FF000000"/>
      <name val="Arial"/>
      <family val="2"/>
    </font>
    <font>
      <b/>
      <u/>
      <sz val="12"/>
      <color theme="1"/>
      <name val="Arial"/>
      <family val="2"/>
    </font>
    <font>
      <b/>
      <sz val="10"/>
      <color theme="1"/>
      <name val="Arial"/>
      <family val="2"/>
    </font>
    <font>
      <sz val="9"/>
      <color theme="1"/>
      <name val="Arial"/>
      <family val="2"/>
    </font>
    <font>
      <sz val="8"/>
      <color indexed="81"/>
      <name val="Tahoma"/>
      <family val="2"/>
    </font>
  </fonts>
  <fills count="3">
    <fill>
      <patternFill patternType="none"/>
    </fill>
    <fill>
      <patternFill patternType="gray125"/>
    </fill>
    <fill>
      <patternFill patternType="solid">
        <fgColor rgb="FFDFDFDF"/>
        <bgColor indexed="64"/>
      </patternFill>
    </fill>
  </fills>
  <borders count="2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s>
  <cellStyleXfs count="1">
    <xf numFmtId="0" fontId="0" fillId="0" borderId="0"/>
  </cellStyleXfs>
  <cellXfs count="106">
    <xf numFmtId="0" fontId="0" fillId="0" borderId="0" xfId="0"/>
    <xf numFmtId="0" fontId="1" fillId="0" borderId="0" xfId="0" applyFont="1" applyAlignment="1">
      <alignment vertical="top" wrapText="1"/>
    </xf>
    <xf numFmtId="0" fontId="3" fillId="2" borderId="1" xfId="0" applyFont="1" applyFill="1" applyBorder="1" applyAlignment="1">
      <alignment vertical="top" wrapText="1"/>
    </xf>
    <xf numFmtId="0" fontId="3" fillId="2" borderId="2" xfId="0" applyFont="1" applyFill="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2" borderId="4" xfId="0" applyFont="1" applyFill="1" applyBorder="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3" fillId="2" borderId="6" xfId="0" applyFont="1" applyFill="1" applyBorder="1" applyAlignment="1">
      <alignment vertical="top" wrapText="1"/>
    </xf>
    <xf numFmtId="0" fontId="3" fillId="2" borderId="7" xfId="0" applyFont="1" applyFill="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9" xfId="0" applyFont="1" applyBorder="1" applyAlignment="1">
      <alignment horizontal="center" vertical="top" wrapText="1"/>
    </xf>
    <xf numFmtId="0" fontId="9" fillId="0" borderId="10" xfId="0" applyFont="1" applyBorder="1" applyAlignment="1">
      <alignment vertical="top" wrapText="1"/>
    </xf>
    <xf numFmtId="0" fontId="1" fillId="0" borderId="2" xfId="0" applyFont="1" applyBorder="1" applyAlignment="1">
      <alignment vertical="top" wrapText="1"/>
    </xf>
    <xf numFmtId="0" fontId="1" fillId="0" borderId="10" xfId="0" applyFont="1" applyBorder="1" applyAlignment="1">
      <alignment vertical="top" wrapText="1"/>
    </xf>
    <xf numFmtId="0" fontId="9" fillId="0" borderId="11" xfId="0" applyFont="1" applyBorder="1" applyAlignment="1">
      <alignment vertical="top" wrapText="1"/>
    </xf>
    <xf numFmtId="0" fontId="1" fillId="0" borderId="11" xfId="0" applyFont="1" applyBorder="1" applyAlignment="1">
      <alignment vertical="top" wrapText="1"/>
    </xf>
    <xf numFmtId="0" fontId="3" fillId="0" borderId="11" xfId="0" applyFont="1" applyBorder="1" applyAlignment="1">
      <alignment vertical="top" wrapText="1"/>
    </xf>
    <xf numFmtId="0" fontId="11" fillId="0" borderId="0" xfId="0" applyFont="1" applyAlignment="1">
      <alignment vertical="top" wrapText="1"/>
    </xf>
    <xf numFmtId="0" fontId="11" fillId="0" borderId="11" xfId="0" applyFont="1" applyBorder="1" applyAlignment="1">
      <alignment vertical="top" wrapText="1"/>
    </xf>
    <xf numFmtId="0" fontId="12" fillId="0" borderId="11" xfId="0" applyFont="1" applyBorder="1" applyAlignment="1">
      <alignment vertical="top" wrapText="1"/>
    </xf>
    <xf numFmtId="0" fontId="14" fillId="0" borderId="9" xfId="0" applyFont="1" applyBorder="1" applyAlignment="1">
      <alignment horizontal="right" vertical="top" wrapText="1"/>
    </xf>
    <xf numFmtId="4" fontId="14" fillId="0" borderId="9" xfId="0" applyNumberFormat="1" applyFont="1" applyBorder="1" applyAlignment="1">
      <alignment horizontal="right" vertical="top" wrapText="1"/>
    </xf>
    <xf numFmtId="4" fontId="15" fillId="0" borderId="9" xfId="0" applyNumberFormat="1" applyFont="1" applyBorder="1" applyAlignment="1">
      <alignment vertical="top" wrapText="1"/>
    </xf>
    <xf numFmtId="10" fontId="5" fillId="0" borderId="0" xfId="0" applyNumberFormat="1" applyFont="1" applyAlignment="1">
      <alignment horizontal="right" vertical="top" wrapText="1"/>
    </xf>
    <xf numFmtId="0" fontId="16" fillId="0" borderId="11" xfId="0" applyFont="1" applyBorder="1" applyAlignment="1">
      <alignment vertical="top" wrapText="1"/>
    </xf>
    <xf numFmtId="3" fontId="14" fillId="0" borderId="9" xfId="0" applyNumberFormat="1" applyFont="1" applyBorder="1" applyAlignment="1">
      <alignment horizontal="right" vertical="top" wrapText="1"/>
    </xf>
    <xf numFmtId="0" fontId="18" fillId="0" borderId="0" xfId="0" applyFont="1" applyAlignment="1">
      <alignment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0" xfId="0" applyFont="1" applyAlignment="1">
      <alignment vertical="top"/>
    </xf>
    <xf numFmtId="0" fontId="8" fillId="0" borderId="0" xfId="0" applyFont="1" applyAlignment="1">
      <alignment vertical="top" wrapText="1"/>
    </xf>
    <xf numFmtId="0" fontId="8" fillId="0" borderId="0" xfId="0" applyFont="1" applyAlignment="1">
      <alignment horizontal="right" vertical="top" wrapText="1"/>
    </xf>
    <xf numFmtId="0" fontId="8" fillId="0" borderId="9" xfId="0" applyFont="1" applyBorder="1" applyAlignment="1">
      <alignment vertical="top" wrapText="1"/>
    </xf>
    <xf numFmtId="10" fontId="8" fillId="0" borderId="10" xfId="0" applyNumberFormat="1" applyFont="1" applyBorder="1" applyAlignment="1">
      <alignment horizontal="right" vertical="top" wrapText="1"/>
    </xf>
    <xf numFmtId="0" fontId="8" fillId="0" borderId="0" xfId="0" applyFont="1" applyAlignment="1">
      <alignment vertical="top"/>
    </xf>
    <xf numFmtId="10" fontId="8" fillId="0" borderId="11" xfId="0" applyNumberFormat="1" applyFont="1" applyBorder="1" applyAlignment="1">
      <alignment horizontal="right" vertical="top" wrapText="1"/>
    </xf>
    <xf numFmtId="10" fontId="8" fillId="0" borderId="23" xfId="0" applyNumberFormat="1" applyFont="1" applyBorder="1" applyAlignment="1">
      <alignment horizontal="right" vertical="top" wrapText="1"/>
    </xf>
    <xf numFmtId="0" fontId="3" fillId="0" borderId="0" xfId="0" applyFont="1" applyAlignment="1">
      <alignment vertical="top"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8" fillId="0" borderId="9" xfId="0" applyFont="1" applyBorder="1" applyAlignment="1">
      <alignment horizontal="center" vertical="center" wrapText="1"/>
    </xf>
    <xf numFmtId="0" fontId="6" fillId="0" borderId="0" xfId="0" applyFont="1" applyAlignment="1">
      <alignment horizontal="center" vertical="top" wrapText="1"/>
    </xf>
    <xf numFmtId="0" fontId="5" fillId="2" borderId="0" xfId="0" applyFont="1" applyFill="1" applyAlignment="1">
      <alignment vertical="top" wrapText="1"/>
    </xf>
    <xf numFmtId="0" fontId="3" fillId="2" borderId="0" xfId="0" applyFont="1" applyFill="1" applyAlignment="1">
      <alignment vertical="top" wrapText="1"/>
    </xf>
    <xf numFmtId="0" fontId="3" fillId="2" borderId="4" xfId="0" applyFont="1" applyFill="1" applyBorder="1" applyAlignment="1">
      <alignment vertical="top" wrapText="1"/>
    </xf>
    <xf numFmtId="0" fontId="3" fillId="0" borderId="9" xfId="0" applyFont="1" applyBorder="1" applyAlignment="1">
      <alignment horizontal="center" vertical="top" wrapText="1"/>
    </xf>
    <xf numFmtId="0" fontId="1" fillId="0" borderId="2" xfId="0" applyFont="1" applyBorder="1" applyAlignment="1">
      <alignment vertical="top" wrapText="1"/>
    </xf>
    <xf numFmtId="0" fontId="10" fillId="0" borderId="0" xfId="0" applyFont="1" applyAlignment="1">
      <alignment vertical="top" wrapText="1"/>
    </xf>
    <xf numFmtId="0" fontId="1" fillId="0" borderId="0" xfId="0" applyFont="1" applyAlignment="1">
      <alignment vertical="top" wrapText="1"/>
    </xf>
    <xf numFmtId="0" fontId="0" fillId="0" borderId="0" xfId="0"/>
    <xf numFmtId="0" fontId="2" fillId="0" borderId="2" xfId="0" applyFont="1" applyBorder="1" applyAlignment="1">
      <alignment horizontal="right" vertical="top" wrapText="1"/>
    </xf>
    <xf numFmtId="0" fontId="2" fillId="0" borderId="3" xfId="0" applyFont="1" applyBorder="1" applyAlignment="1">
      <alignment horizontal="right" vertical="top" wrapText="1"/>
    </xf>
    <xf numFmtId="0" fontId="2" fillId="0" borderId="1" xfId="0" applyFont="1" applyBorder="1" applyAlignment="1">
      <alignment vertical="top" wrapText="1"/>
    </xf>
    <xf numFmtId="0" fontId="2" fillId="0" borderId="2" xfId="0" applyFont="1" applyBorder="1" applyAlignment="1">
      <alignment vertical="top" wrapText="1"/>
    </xf>
    <xf numFmtId="0" fontId="3" fillId="0" borderId="5" xfId="0" applyFont="1" applyBorder="1" applyAlignment="1">
      <alignment vertical="top" wrapText="1"/>
    </xf>
    <xf numFmtId="0" fontId="3" fillId="0" borderId="4" xfId="0" applyFont="1" applyBorder="1" applyAlignment="1">
      <alignment vertical="top" wrapText="1"/>
    </xf>
    <xf numFmtId="164" fontId="2" fillId="0" borderId="7" xfId="0" applyNumberFormat="1" applyFont="1" applyBorder="1" applyAlignment="1">
      <alignment horizontal="right" vertical="top" wrapText="1"/>
    </xf>
    <xf numFmtId="164" fontId="2" fillId="0" borderId="8" xfId="0" applyNumberFormat="1" applyFont="1" applyBorder="1" applyAlignment="1">
      <alignment horizontal="right" vertical="top" wrapText="1"/>
    </xf>
    <xf numFmtId="0" fontId="2" fillId="0" borderId="6" xfId="0" applyFont="1" applyBorder="1" applyAlignment="1">
      <alignment vertical="top" wrapText="1"/>
    </xf>
    <xf numFmtId="0" fontId="2" fillId="0" borderId="7" xfId="0" applyFont="1" applyBorder="1" applyAlignment="1">
      <alignment vertical="top" wrapText="1"/>
    </xf>
    <xf numFmtId="164" fontId="2" fillId="0" borderId="0" xfId="0" applyNumberFormat="1" applyFont="1" applyAlignment="1">
      <alignment horizontal="right" vertical="top" wrapText="1"/>
    </xf>
    <xf numFmtId="164" fontId="2" fillId="0" borderId="5" xfId="0" applyNumberFormat="1" applyFont="1" applyBorder="1" applyAlignment="1">
      <alignment horizontal="right" vertical="top" wrapText="1"/>
    </xf>
    <xf numFmtId="0" fontId="2" fillId="0" borderId="4" xfId="0" applyFont="1" applyBorder="1" applyAlignment="1">
      <alignment vertical="top" wrapText="1"/>
    </xf>
    <xf numFmtId="0" fontId="2" fillId="0" borderId="0" xfId="0" applyFont="1" applyAlignment="1">
      <alignment vertical="top" wrapText="1"/>
    </xf>
    <xf numFmtId="0" fontId="11" fillId="0" borderId="0" xfId="0" applyFont="1" applyAlignment="1">
      <alignment vertical="top" wrapText="1"/>
    </xf>
    <xf numFmtId="0" fontId="13" fillId="0" borderId="11" xfId="0" applyFont="1" applyBorder="1" applyAlignment="1">
      <alignment vertical="top" wrapText="1"/>
    </xf>
    <xf numFmtId="0" fontId="3" fillId="0" borderId="11" xfId="0" applyFont="1" applyBorder="1" applyAlignment="1">
      <alignment vertical="top" wrapText="1"/>
    </xf>
    <xf numFmtId="0" fontId="16" fillId="0" borderId="11" xfId="0" applyFont="1" applyBorder="1" applyAlignment="1">
      <alignment vertical="top" wrapText="1"/>
    </xf>
    <xf numFmtId="0" fontId="17" fillId="0" borderId="2" xfId="0" applyFont="1" applyBorder="1" applyAlignment="1">
      <alignment horizontal="center" vertical="top" wrapText="1"/>
    </xf>
    <xf numFmtId="0" fontId="17" fillId="0" borderId="0" xfId="0" applyFont="1" applyAlignment="1">
      <alignment horizontal="center" vertical="top" wrapText="1"/>
    </xf>
    <xf numFmtId="164" fontId="18" fillId="0" borderId="0" xfId="0" applyNumberFormat="1" applyFont="1" applyAlignment="1">
      <alignment horizontal="right" vertical="top" wrapText="1"/>
    </xf>
    <xf numFmtId="4" fontId="18" fillId="0" borderId="0" xfId="0" applyNumberFormat="1" applyFont="1" applyAlignment="1">
      <alignment horizontal="right" vertical="top" wrapText="1"/>
    </xf>
    <xf numFmtId="0" fontId="18" fillId="0" borderId="0" xfId="0" applyFont="1" applyAlignment="1">
      <alignment horizontal="left" vertical="top" wrapText="1"/>
    </xf>
    <xf numFmtId="0" fontId="18" fillId="0" borderId="0" xfId="0" applyFont="1" applyAlignment="1">
      <alignment vertical="top" wrapText="1"/>
    </xf>
    <xf numFmtId="0" fontId="18" fillId="0" borderId="12" xfId="0" applyFont="1" applyBorder="1" applyAlignment="1">
      <alignment vertical="top" wrapText="1"/>
    </xf>
    <xf numFmtId="0" fontId="18" fillId="0" borderId="13" xfId="0" applyFont="1" applyBorder="1" applyAlignment="1">
      <alignment vertical="top" wrapText="1"/>
    </xf>
    <xf numFmtId="0" fontId="3" fillId="0" borderId="15" xfId="0" applyFont="1" applyBorder="1" applyAlignment="1">
      <alignment vertical="top" wrapText="1"/>
    </xf>
    <xf numFmtId="0" fontId="3" fillId="0" borderId="2" xfId="0" applyFont="1" applyBorder="1" applyAlignment="1">
      <alignment vertical="top" wrapText="1"/>
    </xf>
    <xf numFmtId="0" fontId="3" fillId="0" borderId="16" xfId="0" applyFont="1" applyBorder="1" applyAlignment="1">
      <alignment vertical="top" wrapText="1"/>
    </xf>
    <xf numFmtId="0" fontId="6" fillId="0" borderId="17" xfId="0" applyFont="1" applyBorder="1" applyAlignment="1">
      <alignment vertical="top" wrapText="1"/>
    </xf>
    <xf numFmtId="164" fontId="6" fillId="0" borderId="0" xfId="0" applyNumberFormat="1" applyFont="1" applyAlignment="1">
      <alignment vertical="top" wrapText="1"/>
    </xf>
    <xf numFmtId="164" fontId="3" fillId="0" borderId="0" xfId="0" applyNumberFormat="1" applyFont="1" applyAlignment="1">
      <alignment vertical="top" wrapText="1"/>
    </xf>
    <xf numFmtId="164" fontId="3" fillId="0" borderId="18" xfId="0" applyNumberFormat="1" applyFont="1" applyBorder="1" applyAlignment="1">
      <alignment vertical="top" wrapText="1"/>
    </xf>
    <xf numFmtId="0" fontId="6" fillId="0" borderId="19" xfId="0" applyFont="1" applyBorder="1" applyAlignment="1">
      <alignment vertical="top" wrapText="1"/>
    </xf>
    <xf numFmtId="0" fontId="3" fillId="0" borderId="20" xfId="0" applyFont="1" applyBorder="1" applyAlignment="1">
      <alignment vertical="top" wrapText="1"/>
    </xf>
    <xf numFmtId="164" fontId="6" fillId="0" borderId="20" xfId="0" applyNumberFormat="1" applyFont="1" applyBorder="1" applyAlignment="1">
      <alignment vertical="top" wrapText="1"/>
    </xf>
    <xf numFmtId="164" fontId="3" fillId="0" borderId="20" xfId="0" applyNumberFormat="1" applyFont="1" applyBorder="1" applyAlignment="1">
      <alignment vertical="top" wrapText="1"/>
    </xf>
    <xf numFmtId="164" fontId="3" fillId="0" borderId="21" xfId="0" applyNumberFormat="1" applyFont="1" applyBorder="1" applyAlignment="1">
      <alignment vertical="top" wrapText="1"/>
    </xf>
    <xf numFmtId="0" fontId="19" fillId="0" borderId="0" xfId="0" applyFont="1" applyAlignment="1">
      <alignment vertical="top" wrapText="1"/>
    </xf>
    <xf numFmtId="0" fontId="6" fillId="0" borderId="0" xfId="0" applyFont="1" applyAlignment="1">
      <alignment vertical="top" wrapText="1"/>
    </xf>
    <xf numFmtId="0" fontId="19" fillId="0" borderId="20" xfId="0" applyFont="1" applyBorder="1" applyAlignment="1">
      <alignment vertical="top" wrapText="1"/>
    </xf>
    <xf numFmtId="0" fontId="8" fillId="0" borderId="0" xfId="0" applyFont="1" applyAlignment="1">
      <alignment vertical="top" wrapText="1"/>
    </xf>
    <xf numFmtId="0" fontId="3" fillId="0" borderId="22" xfId="0" applyFont="1" applyBorder="1" applyAlignment="1">
      <alignment vertical="top" wrapText="1"/>
    </xf>
    <xf numFmtId="0" fontId="8" fillId="0" borderId="9" xfId="0" applyFont="1" applyBorder="1" applyAlignment="1">
      <alignmen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304800</xdr:colOff>
      <xdr:row>1</xdr:row>
      <xdr:rowOff>33338</xdr:rowOff>
    </xdr:from>
    <xdr:to>
      <xdr:col>6</xdr:col>
      <xdr:colOff>527550</xdr:colOff>
      <xdr:row>9</xdr:row>
      <xdr:rowOff>77437</xdr:rowOff>
    </xdr:to>
    <xdr:pic>
      <xdr:nvPicPr>
        <xdr:cNvPr id="2" name="Picture 1" descr="{88d80b98-2554-46f5-a22b-08bf70462cc5}">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191000" y="147638"/>
          <a:ext cx="1080000" cy="958500"/>
        </a:xfrm>
        <a:prstGeom prst="rect">
          <a:avLst/>
        </a:prstGeom>
      </xdr:spPr>
    </xdr:pic>
    <xdr:clientData/>
  </xdr:twoCellAnchor>
  <xdr:twoCellAnchor editAs="oneCell">
    <xdr:from>
      <xdr:col>4</xdr:col>
      <xdr:colOff>133350</xdr:colOff>
      <xdr:row>27</xdr:row>
      <xdr:rowOff>0</xdr:rowOff>
    </xdr:from>
    <xdr:to>
      <xdr:col>7</xdr:col>
      <xdr:colOff>835283</xdr:colOff>
      <xdr:row>44</xdr:row>
      <xdr:rowOff>114043</xdr:rowOff>
    </xdr:to>
    <xdr:pic>
      <xdr:nvPicPr>
        <xdr:cNvPr id="3" name="Picture 2" descr="{91b0fd72-e71c-4952-9d2e-3ab24e79b45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57525" y="3086100"/>
          <a:ext cx="3349883" cy="2057143"/>
        </a:xfrm>
        <a:prstGeom prst="rect">
          <a:avLst/>
        </a:prstGeom>
      </xdr:spPr>
    </xdr:pic>
    <xdr:clientData/>
  </xdr:twoCellAnchor>
  <xdr:twoCellAnchor editAs="oneCell">
    <xdr:from>
      <xdr:col>1</xdr:col>
      <xdr:colOff>33338</xdr:colOff>
      <xdr:row>81</xdr:row>
      <xdr:rowOff>23813</xdr:rowOff>
    </xdr:from>
    <xdr:to>
      <xdr:col>1</xdr:col>
      <xdr:colOff>636587</xdr:colOff>
      <xdr:row>83</xdr:row>
      <xdr:rowOff>89297</xdr:rowOff>
    </xdr:to>
    <xdr:pic>
      <xdr:nvPicPr>
        <xdr:cNvPr id="4" name="Picture 3" descr="{44019702-f554-44f9-ad45-16308519c12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863" y="9282113"/>
          <a:ext cx="603250" cy="294084"/>
        </a:xfrm>
        <a:prstGeom prst="rect">
          <a:avLst/>
        </a:prstGeom>
      </xdr:spPr>
    </xdr:pic>
    <xdr:clientData/>
  </xdr:twoCellAnchor>
  <xdr:twoCellAnchor editAs="oneCell">
    <xdr:from>
      <xdr:col>1</xdr:col>
      <xdr:colOff>33338</xdr:colOff>
      <xdr:row>72</xdr:row>
      <xdr:rowOff>95250</xdr:rowOff>
    </xdr:from>
    <xdr:to>
      <xdr:col>1</xdr:col>
      <xdr:colOff>636587</xdr:colOff>
      <xdr:row>78</xdr:row>
      <xdr:rowOff>12700</xdr:rowOff>
    </xdr:to>
    <xdr:pic>
      <xdr:nvPicPr>
        <xdr:cNvPr id="5" name="Picture 4" descr="{39c59dda-c0af-4179-abe3-36778cdb1fa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42863" y="8324850"/>
          <a:ext cx="603250" cy="603250"/>
        </a:xfrm>
        <a:prstGeom prst="rect">
          <a:avLst/>
        </a:prstGeom>
      </xdr:spPr>
    </xdr:pic>
    <xdr:clientData/>
  </xdr:twoCellAnchor>
  <xdr:twoCellAnchor editAs="oneCell">
    <xdr:from>
      <xdr:col>1</xdr:col>
      <xdr:colOff>33338</xdr:colOff>
      <xdr:row>67</xdr:row>
      <xdr:rowOff>19050</xdr:rowOff>
    </xdr:from>
    <xdr:to>
      <xdr:col>1</xdr:col>
      <xdr:colOff>636587</xdr:colOff>
      <xdr:row>69</xdr:row>
      <xdr:rowOff>87943</xdr:rowOff>
    </xdr:to>
    <xdr:pic>
      <xdr:nvPicPr>
        <xdr:cNvPr id="6" name="Picture 5" descr="{20ed42d2-d31c-4ff8-b09e-c637a60a39bd}">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42863" y="7677150"/>
          <a:ext cx="603250" cy="297493"/>
        </a:xfrm>
        <a:prstGeom prst="rect">
          <a:avLst/>
        </a:prstGeom>
      </xdr:spPr>
    </xdr:pic>
    <xdr:clientData/>
  </xdr:twoCellAnchor>
  <xdr:twoCellAnchor editAs="oneCell">
    <xdr:from>
      <xdr:col>1</xdr:col>
      <xdr:colOff>38100</xdr:colOff>
      <xdr:row>59</xdr:row>
      <xdr:rowOff>66675</xdr:rowOff>
    </xdr:from>
    <xdr:to>
      <xdr:col>1</xdr:col>
      <xdr:colOff>641350</xdr:colOff>
      <xdr:row>63</xdr:row>
      <xdr:rowOff>49345</xdr:rowOff>
    </xdr:to>
    <xdr:pic>
      <xdr:nvPicPr>
        <xdr:cNvPr id="7" name="Picture 6" descr="{8fc97ca6-be66-4de0-a104-248114c165be}">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47625" y="6810375"/>
          <a:ext cx="603250" cy="439870"/>
        </a:xfrm>
        <a:prstGeom prst="rect">
          <a:avLst/>
        </a:prstGeom>
      </xdr:spPr>
    </xdr:pic>
    <xdr:clientData/>
  </xdr:twoCellAnchor>
  <xdr:twoCellAnchor editAs="oneCell">
    <xdr:from>
      <xdr:col>1</xdr:col>
      <xdr:colOff>33338</xdr:colOff>
      <xdr:row>53</xdr:row>
      <xdr:rowOff>95250</xdr:rowOff>
    </xdr:from>
    <xdr:to>
      <xdr:col>1</xdr:col>
      <xdr:colOff>636587</xdr:colOff>
      <xdr:row>55</xdr:row>
      <xdr:rowOff>16502</xdr:rowOff>
    </xdr:to>
    <xdr:pic>
      <xdr:nvPicPr>
        <xdr:cNvPr id="8" name="Picture 7" descr="{f8759ed1-c91d-4b55-907a-f1151c7a85d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42863" y="6153150"/>
          <a:ext cx="603250" cy="149852"/>
        </a:xfrm>
        <a:prstGeom prst="rect">
          <a:avLst/>
        </a:prstGeom>
      </xdr:spPr>
    </xdr:pic>
    <xdr:clientData/>
  </xdr:twoCellAnchor>
  <xdr:twoCellAnchor editAs="oneCell">
    <xdr:from>
      <xdr:col>1</xdr:col>
      <xdr:colOff>33338</xdr:colOff>
      <xdr:row>46</xdr:row>
      <xdr:rowOff>104775</xdr:rowOff>
    </xdr:from>
    <xdr:to>
      <xdr:col>1</xdr:col>
      <xdr:colOff>636587</xdr:colOff>
      <xdr:row>48</xdr:row>
      <xdr:rowOff>374</xdr:rowOff>
    </xdr:to>
    <xdr:pic>
      <xdr:nvPicPr>
        <xdr:cNvPr id="9" name="Picture 8" descr="{25ba9460-54d3-4363-9b3c-7d1eca8f9ae5}">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42863" y="5362575"/>
          <a:ext cx="603250" cy="1241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B1:I87"/>
  <sheetViews>
    <sheetView showGridLines="0" workbookViewId="0"/>
  </sheetViews>
  <sheetFormatPr baseColWidth="10" defaultColWidth="9.140625" defaultRowHeight="9" customHeight="1" x14ac:dyDescent="0.25"/>
  <cols>
    <col min="1" max="1" width="0.140625" customWidth="1"/>
    <col min="2" max="2" width="10.140625" customWidth="1"/>
    <col min="3" max="3" width="31.28515625" customWidth="1"/>
    <col min="4" max="4" width="2.28515625" customWidth="1"/>
    <col min="5" max="5" width="14.42578125" customWidth="1"/>
    <col min="6" max="6" width="12.85546875" customWidth="1"/>
    <col min="7" max="7" width="12.42578125" customWidth="1"/>
    <col min="8" max="8" width="14.5703125" customWidth="1"/>
    <col min="9" max="9" width="2.140625" customWidth="1"/>
    <col min="10" max="69" width="10.7109375" customWidth="1"/>
  </cols>
  <sheetData>
    <row r="1" spans="2:9" ht="9" customHeight="1" x14ac:dyDescent="0.25">
      <c r="B1" s="2"/>
      <c r="C1" s="3"/>
      <c r="D1" s="4"/>
      <c r="E1" s="4"/>
      <c r="F1" s="4"/>
      <c r="G1" s="4"/>
      <c r="H1" s="4"/>
      <c r="I1" s="5"/>
    </row>
    <row r="2" spans="2:9" ht="9" customHeight="1" x14ac:dyDescent="0.25">
      <c r="B2" s="6"/>
      <c r="C2" s="7"/>
      <c r="D2" s="8"/>
      <c r="E2" s="41"/>
      <c r="F2" s="41"/>
      <c r="G2" s="41"/>
      <c r="H2" s="41"/>
      <c r="I2" s="9"/>
    </row>
    <row r="3" spans="2:9" ht="9" customHeight="1" x14ac:dyDescent="0.25">
      <c r="B3" s="6"/>
      <c r="C3" s="7"/>
      <c r="D3" s="8"/>
      <c r="E3" s="41"/>
      <c r="F3" s="41"/>
      <c r="G3" s="41"/>
      <c r="H3" s="41"/>
      <c r="I3" s="9"/>
    </row>
    <row r="4" spans="2:9" ht="9" customHeight="1" x14ac:dyDescent="0.25">
      <c r="B4" s="6"/>
      <c r="C4" s="7"/>
      <c r="D4" s="8"/>
      <c r="E4" s="41"/>
      <c r="F4" s="41"/>
      <c r="G4" s="41"/>
      <c r="H4" s="41"/>
      <c r="I4" s="9"/>
    </row>
    <row r="5" spans="2:9" ht="9" customHeight="1" x14ac:dyDescent="0.25">
      <c r="B5" s="6"/>
      <c r="C5" s="7"/>
      <c r="D5" s="8"/>
      <c r="E5" s="41"/>
      <c r="F5" s="41"/>
      <c r="G5" s="41"/>
      <c r="H5" s="41"/>
      <c r="I5" s="9"/>
    </row>
    <row r="6" spans="2:9" ht="9" customHeight="1" x14ac:dyDescent="0.25">
      <c r="B6" s="6"/>
      <c r="C6" s="7"/>
      <c r="D6" s="8"/>
      <c r="E6" s="41"/>
      <c r="F6" s="41"/>
      <c r="G6" s="41"/>
      <c r="H6" s="41"/>
      <c r="I6" s="9"/>
    </row>
    <row r="7" spans="2:9" ht="9" customHeight="1" x14ac:dyDescent="0.25">
      <c r="B7" s="6"/>
      <c r="C7" s="7"/>
      <c r="D7" s="8"/>
      <c r="E7" s="41"/>
      <c r="F7" s="41"/>
      <c r="G7" s="41"/>
      <c r="H7" s="41"/>
      <c r="I7" s="9"/>
    </row>
    <row r="8" spans="2:9" ht="9" customHeight="1" x14ac:dyDescent="0.25">
      <c r="B8" s="6"/>
      <c r="C8" s="7"/>
      <c r="D8" s="8"/>
      <c r="E8" s="41"/>
      <c r="F8" s="41"/>
      <c r="G8" s="41"/>
      <c r="H8" s="41"/>
      <c r="I8" s="9"/>
    </row>
    <row r="9" spans="2:9" ht="9" customHeight="1" x14ac:dyDescent="0.25">
      <c r="B9" s="6"/>
      <c r="C9" s="7"/>
      <c r="D9" s="8"/>
      <c r="E9" s="41"/>
      <c r="F9" s="41"/>
      <c r="G9" s="41"/>
      <c r="H9" s="41"/>
      <c r="I9" s="9"/>
    </row>
    <row r="10" spans="2:9" ht="9" customHeight="1" x14ac:dyDescent="0.25">
      <c r="B10" s="6"/>
      <c r="C10" s="7"/>
      <c r="D10" s="8"/>
      <c r="E10" s="41"/>
      <c r="F10" s="41"/>
      <c r="G10" s="41"/>
      <c r="H10" s="41"/>
      <c r="I10" s="9"/>
    </row>
    <row r="11" spans="2:9" ht="9" customHeight="1" x14ac:dyDescent="0.25">
      <c r="B11" s="6"/>
      <c r="C11" s="7"/>
      <c r="D11" s="8"/>
      <c r="E11" s="42" t="str">
        <f>IF(Paramètres!C5&lt;&gt;"",Paramètres!C5,"")</f>
        <v xml:space="preserve">RESIDENCE GREEN FOREST
Construction de 42 logements collectifs et 7 logements individuels </v>
      </c>
      <c r="F11" s="42"/>
      <c r="G11" s="42"/>
      <c r="H11" s="42"/>
      <c r="I11" s="9"/>
    </row>
    <row r="12" spans="2:9" ht="9" customHeight="1" x14ac:dyDescent="0.25">
      <c r="B12" s="6"/>
      <c r="C12" s="7"/>
      <c r="D12" s="8"/>
      <c r="E12" s="42"/>
      <c r="F12" s="42"/>
      <c r="G12" s="42"/>
      <c r="H12" s="42"/>
      <c r="I12" s="9"/>
    </row>
    <row r="13" spans="2:9" ht="9" customHeight="1" x14ac:dyDescent="0.25">
      <c r="B13" s="6"/>
      <c r="C13" s="7"/>
      <c r="D13" s="8"/>
      <c r="E13" s="42"/>
      <c r="F13" s="42"/>
      <c r="G13" s="42"/>
      <c r="H13" s="42"/>
      <c r="I13" s="9"/>
    </row>
    <row r="14" spans="2:9" ht="9" customHeight="1" x14ac:dyDescent="0.25">
      <c r="B14" s="6"/>
      <c r="C14" s="7"/>
      <c r="D14" s="8"/>
      <c r="E14" s="42"/>
      <c r="F14" s="42"/>
      <c r="G14" s="42"/>
      <c r="H14" s="42"/>
      <c r="I14" s="9"/>
    </row>
    <row r="15" spans="2:9" ht="9" customHeight="1" x14ac:dyDescent="0.25">
      <c r="B15" s="6"/>
      <c r="C15" s="7"/>
      <c r="D15" s="8"/>
      <c r="E15" s="42"/>
      <c r="F15" s="42"/>
      <c r="G15" s="42"/>
      <c r="H15" s="42"/>
      <c r="I15" s="9"/>
    </row>
    <row r="16" spans="2:9" ht="9" customHeight="1" x14ac:dyDescent="0.25">
      <c r="B16" s="6"/>
      <c r="C16" s="7"/>
      <c r="D16" s="8"/>
      <c r="E16" s="42"/>
      <c r="F16" s="42"/>
      <c r="G16" s="42"/>
      <c r="H16" s="42"/>
      <c r="I16" s="9"/>
    </row>
    <row r="17" spans="2:9" ht="9" customHeight="1" x14ac:dyDescent="0.25">
      <c r="B17" s="6"/>
      <c r="C17" s="7"/>
      <c r="D17" s="8"/>
      <c r="E17" s="42"/>
      <c r="F17" s="42"/>
      <c r="G17" s="42"/>
      <c r="H17" s="42"/>
      <c r="I17" s="9"/>
    </row>
    <row r="18" spans="2:9" ht="9" customHeight="1" x14ac:dyDescent="0.25">
      <c r="B18" s="6"/>
      <c r="C18" s="7"/>
      <c r="D18" s="8"/>
      <c r="E18" s="42"/>
      <c r="F18" s="42"/>
      <c r="G18" s="42"/>
      <c r="H18" s="42"/>
      <c r="I18" s="9"/>
    </row>
    <row r="19" spans="2:9" ht="9" customHeight="1" x14ac:dyDescent="0.25">
      <c r="B19" s="6"/>
      <c r="C19" s="7"/>
      <c r="D19" s="8"/>
      <c r="E19" s="42"/>
      <c r="F19" s="42"/>
      <c r="G19" s="42"/>
      <c r="H19" s="42"/>
      <c r="I19" s="9"/>
    </row>
    <row r="20" spans="2:9" ht="9" customHeight="1" x14ac:dyDescent="0.25">
      <c r="B20" s="6"/>
      <c r="C20" s="7"/>
      <c r="D20" s="8"/>
      <c r="E20" s="42" t="str">
        <f>IF(Paramètres!C24&lt;&gt;"",Paramètres!C24,"") &amp; CHAR(10) &amp; IF(Paramètres!C26&lt;&gt;"",Paramètres!C26,"") &amp; CHAR(10) &amp; IF(Paramètres!C28&lt;&gt;"",Paramètres!C28,"")</f>
        <v xml:space="preserve">5 Rue Fernand Forest 
49 000 Angers
</v>
      </c>
      <c r="F20" s="42"/>
      <c r="G20" s="42"/>
      <c r="H20" s="42"/>
      <c r="I20" s="9"/>
    </row>
    <row r="21" spans="2:9" ht="9" customHeight="1" x14ac:dyDescent="0.25">
      <c r="B21" s="6"/>
      <c r="C21" s="7"/>
      <c r="D21" s="8"/>
      <c r="E21" s="42"/>
      <c r="F21" s="42"/>
      <c r="G21" s="42"/>
      <c r="H21" s="42"/>
      <c r="I21" s="9"/>
    </row>
    <row r="22" spans="2:9" ht="9" customHeight="1" x14ac:dyDescent="0.25">
      <c r="B22" s="6"/>
      <c r="C22" s="7"/>
      <c r="D22" s="8"/>
      <c r="E22" s="42"/>
      <c r="F22" s="42"/>
      <c r="G22" s="42"/>
      <c r="H22" s="42"/>
      <c r="I22" s="9"/>
    </row>
    <row r="23" spans="2:9" ht="9" customHeight="1" x14ac:dyDescent="0.25">
      <c r="B23" s="6"/>
      <c r="C23" s="7"/>
      <c r="D23" s="8"/>
      <c r="E23" s="42"/>
      <c r="F23" s="42"/>
      <c r="G23" s="42"/>
      <c r="H23" s="42"/>
      <c r="I23" s="9"/>
    </row>
    <row r="24" spans="2:9" ht="9" customHeight="1" x14ac:dyDescent="0.25">
      <c r="B24" s="6"/>
      <c r="C24" s="7"/>
      <c r="D24" s="8"/>
      <c r="E24" s="42"/>
      <c r="F24" s="42"/>
      <c r="G24" s="42"/>
      <c r="H24" s="42"/>
      <c r="I24" s="9"/>
    </row>
    <row r="25" spans="2:9" ht="9" customHeight="1" x14ac:dyDescent="0.25">
      <c r="B25" s="6"/>
      <c r="C25" s="7"/>
      <c r="D25" s="8"/>
      <c r="E25" s="42"/>
      <c r="F25" s="42"/>
      <c r="G25" s="42"/>
      <c r="H25" s="42"/>
      <c r="I25" s="9"/>
    </row>
    <row r="26" spans="2:9" ht="9" customHeight="1" x14ac:dyDescent="0.25">
      <c r="B26" s="6"/>
      <c r="C26" s="7"/>
      <c r="D26" s="8"/>
      <c r="E26" s="42"/>
      <c r="F26" s="42"/>
      <c r="G26" s="42"/>
      <c r="H26" s="42"/>
      <c r="I26" s="9"/>
    </row>
    <row r="27" spans="2:9" ht="9" customHeight="1" x14ac:dyDescent="0.25">
      <c r="B27" s="6"/>
      <c r="C27" s="7"/>
      <c r="D27" s="8"/>
      <c r="E27" s="42"/>
      <c r="F27" s="42"/>
      <c r="G27" s="42"/>
      <c r="H27" s="42"/>
      <c r="I27" s="9"/>
    </row>
    <row r="28" spans="2:9" ht="9" customHeight="1" x14ac:dyDescent="0.25">
      <c r="B28" s="6"/>
      <c r="C28" s="7"/>
      <c r="D28" s="8"/>
      <c r="E28" s="41"/>
      <c r="F28" s="41"/>
      <c r="G28" s="41"/>
      <c r="H28" s="41"/>
      <c r="I28" s="9"/>
    </row>
    <row r="29" spans="2:9" ht="9" customHeight="1" x14ac:dyDescent="0.25">
      <c r="B29" s="6"/>
      <c r="C29" s="7"/>
      <c r="D29" s="8"/>
      <c r="E29" s="41"/>
      <c r="F29" s="41"/>
      <c r="G29" s="41"/>
      <c r="H29" s="41"/>
      <c r="I29" s="9"/>
    </row>
    <row r="30" spans="2:9" ht="9" customHeight="1" x14ac:dyDescent="0.25">
      <c r="B30" s="6"/>
      <c r="C30" s="7"/>
      <c r="D30" s="8"/>
      <c r="E30" s="41"/>
      <c r="F30" s="41"/>
      <c r="G30" s="41"/>
      <c r="H30" s="41"/>
      <c r="I30" s="9"/>
    </row>
    <row r="31" spans="2:9" ht="9" customHeight="1" x14ac:dyDescent="0.25">
      <c r="B31" s="6"/>
      <c r="C31" s="7"/>
      <c r="D31" s="8"/>
      <c r="E31" s="41"/>
      <c r="F31" s="41"/>
      <c r="G31" s="41"/>
      <c r="H31" s="41"/>
      <c r="I31" s="9"/>
    </row>
    <row r="32" spans="2:9" ht="9" customHeight="1" x14ac:dyDescent="0.25">
      <c r="B32" s="6"/>
      <c r="C32" s="7"/>
      <c r="D32" s="8"/>
      <c r="E32" s="41"/>
      <c r="F32" s="41"/>
      <c r="G32" s="41"/>
      <c r="H32" s="41"/>
      <c r="I32" s="9"/>
    </row>
    <row r="33" spans="2:9" ht="9" customHeight="1" x14ac:dyDescent="0.25">
      <c r="B33" s="6"/>
      <c r="C33" s="7"/>
      <c r="D33" s="8"/>
      <c r="E33" s="41"/>
      <c r="F33" s="41"/>
      <c r="G33" s="41"/>
      <c r="H33" s="41"/>
      <c r="I33" s="9"/>
    </row>
    <row r="34" spans="2:9" ht="9" customHeight="1" x14ac:dyDescent="0.25">
      <c r="B34" s="6"/>
      <c r="C34" s="7"/>
      <c r="D34" s="8"/>
      <c r="E34" s="41"/>
      <c r="F34" s="41"/>
      <c r="G34" s="41"/>
      <c r="H34" s="41"/>
      <c r="I34" s="9"/>
    </row>
    <row r="35" spans="2:9" ht="9" customHeight="1" x14ac:dyDescent="0.25">
      <c r="B35" s="6"/>
      <c r="C35" s="7"/>
      <c r="D35" s="8"/>
      <c r="E35" s="41"/>
      <c r="F35" s="41"/>
      <c r="G35" s="41"/>
      <c r="H35" s="41"/>
      <c r="I35" s="9"/>
    </row>
    <row r="36" spans="2:9" ht="9" customHeight="1" x14ac:dyDescent="0.25">
      <c r="B36" s="6"/>
      <c r="C36" s="7"/>
      <c r="D36" s="8"/>
      <c r="E36" s="41"/>
      <c r="F36" s="41"/>
      <c r="G36" s="41"/>
      <c r="H36" s="41"/>
      <c r="I36" s="9"/>
    </row>
    <row r="37" spans="2:9" ht="9" customHeight="1" x14ac:dyDescent="0.25">
      <c r="B37" s="6"/>
      <c r="C37" s="7"/>
      <c r="D37" s="8"/>
      <c r="E37" s="41"/>
      <c r="F37" s="41"/>
      <c r="G37" s="41"/>
      <c r="H37" s="41"/>
      <c r="I37" s="9"/>
    </row>
    <row r="38" spans="2:9" ht="9" customHeight="1" x14ac:dyDescent="0.25">
      <c r="B38" s="6"/>
      <c r="C38" s="7"/>
      <c r="D38" s="8"/>
      <c r="E38" s="41"/>
      <c r="F38" s="41"/>
      <c r="G38" s="41"/>
      <c r="H38" s="41"/>
      <c r="I38" s="9"/>
    </row>
    <row r="39" spans="2:9" ht="9" customHeight="1" x14ac:dyDescent="0.25">
      <c r="B39" s="6"/>
      <c r="C39" s="7"/>
      <c r="D39" s="8"/>
      <c r="E39" s="41"/>
      <c r="F39" s="41"/>
      <c r="G39" s="41"/>
      <c r="H39" s="41"/>
      <c r="I39" s="9"/>
    </row>
    <row r="40" spans="2:9" ht="9" customHeight="1" x14ac:dyDescent="0.25">
      <c r="B40" s="6"/>
      <c r="C40" s="7"/>
      <c r="D40" s="8"/>
      <c r="E40" s="41"/>
      <c r="F40" s="41"/>
      <c r="G40" s="41"/>
      <c r="H40" s="41"/>
      <c r="I40" s="9"/>
    </row>
    <row r="41" spans="2:9" ht="9" customHeight="1" x14ac:dyDescent="0.25">
      <c r="B41" s="6"/>
      <c r="C41" s="7"/>
      <c r="D41" s="8"/>
      <c r="E41" s="41"/>
      <c r="F41" s="41"/>
      <c r="G41" s="41"/>
      <c r="H41" s="41"/>
      <c r="I41" s="9"/>
    </row>
    <row r="42" spans="2:9" ht="9" customHeight="1" x14ac:dyDescent="0.25">
      <c r="B42" s="6"/>
      <c r="C42" s="7"/>
      <c r="D42" s="8"/>
      <c r="E42" s="41"/>
      <c r="F42" s="41"/>
      <c r="G42" s="41"/>
      <c r="H42" s="41"/>
      <c r="I42" s="9"/>
    </row>
    <row r="43" spans="2:9" ht="9" customHeight="1" x14ac:dyDescent="0.25">
      <c r="B43" s="6"/>
      <c r="C43" s="7"/>
      <c r="D43" s="8"/>
      <c r="E43" s="41"/>
      <c r="F43" s="41"/>
      <c r="G43" s="41"/>
      <c r="H43" s="41"/>
      <c r="I43" s="9"/>
    </row>
    <row r="44" spans="2:9" ht="9" customHeight="1" x14ac:dyDescent="0.25">
      <c r="B44" s="6"/>
      <c r="C44" s="7"/>
      <c r="D44" s="8"/>
      <c r="E44" s="41"/>
      <c r="F44" s="41"/>
      <c r="G44" s="41"/>
      <c r="H44" s="41"/>
      <c r="I44" s="9"/>
    </row>
    <row r="45" spans="2:9" ht="9" customHeight="1" x14ac:dyDescent="0.25">
      <c r="B45" s="56"/>
      <c r="C45" s="54" t="s">
        <v>10</v>
      </c>
      <c r="D45" s="8"/>
      <c r="E45" s="41"/>
      <c r="F45" s="41"/>
      <c r="G45" s="41"/>
      <c r="H45" s="41"/>
      <c r="I45" s="9"/>
    </row>
    <row r="46" spans="2:9" ht="9" customHeight="1" x14ac:dyDescent="0.25">
      <c r="B46" s="56"/>
      <c r="C46" s="55"/>
      <c r="D46" s="8"/>
      <c r="E46" s="8"/>
      <c r="F46" s="8"/>
      <c r="G46" s="8"/>
      <c r="H46" s="8"/>
      <c r="I46" s="9"/>
    </row>
    <row r="47" spans="2:9" ht="9" customHeight="1" x14ac:dyDescent="0.25">
      <c r="B47" s="56"/>
      <c r="C47" s="55"/>
      <c r="D47" s="8"/>
      <c r="E47" s="53" t="s">
        <v>4</v>
      </c>
      <c r="F47" s="41"/>
      <c r="G47" s="41"/>
      <c r="H47" s="41"/>
      <c r="I47" s="9"/>
    </row>
    <row r="48" spans="2:9" ht="9" customHeight="1" x14ac:dyDescent="0.25">
      <c r="B48" s="56"/>
      <c r="C48" s="55"/>
      <c r="D48" s="8"/>
      <c r="E48" s="41"/>
      <c r="F48" s="41"/>
      <c r="G48" s="41"/>
      <c r="H48" s="41"/>
      <c r="I48" s="9"/>
    </row>
    <row r="49" spans="2:9" ht="9" customHeight="1" x14ac:dyDescent="0.25">
      <c r="B49" s="56"/>
      <c r="C49" s="55"/>
      <c r="D49" s="8"/>
      <c r="E49" s="41"/>
      <c r="F49" s="41"/>
      <c r="G49" s="41"/>
      <c r="H49" s="41"/>
      <c r="I49" s="9"/>
    </row>
    <row r="50" spans="2:9" ht="9" customHeight="1" x14ac:dyDescent="0.25">
      <c r="B50" s="56"/>
      <c r="C50" s="55"/>
      <c r="D50" s="8"/>
      <c r="E50" s="41"/>
      <c r="F50" s="41"/>
      <c r="G50" s="41"/>
      <c r="H50" s="41"/>
      <c r="I50" s="9"/>
    </row>
    <row r="51" spans="2:9" ht="9" customHeight="1" x14ac:dyDescent="0.25">
      <c r="B51" s="56"/>
      <c r="C51" s="55"/>
      <c r="D51" s="8"/>
      <c r="E51" s="41"/>
      <c r="F51" s="41"/>
      <c r="G51" s="41"/>
      <c r="H51" s="41"/>
      <c r="I51" s="9"/>
    </row>
    <row r="52" spans="2:9" ht="9" customHeight="1" x14ac:dyDescent="0.25">
      <c r="B52" s="56"/>
      <c r="C52" s="54" t="s">
        <v>9</v>
      </c>
      <c r="D52" s="8"/>
      <c r="E52" s="41"/>
      <c r="F52" s="41"/>
      <c r="G52" s="41"/>
      <c r="H52" s="41"/>
      <c r="I52" s="9"/>
    </row>
    <row r="53" spans="2:9" ht="9" customHeight="1" x14ac:dyDescent="0.25">
      <c r="B53" s="56"/>
      <c r="C53" s="55"/>
      <c r="D53" s="8"/>
      <c r="E53" s="41"/>
      <c r="F53" s="41"/>
      <c r="G53" s="41"/>
      <c r="H53" s="41"/>
      <c r="I53" s="9"/>
    </row>
    <row r="54" spans="2:9" ht="9" customHeight="1" x14ac:dyDescent="0.25">
      <c r="B54" s="56"/>
      <c r="C54" s="55"/>
      <c r="D54" s="8"/>
      <c r="E54" s="41"/>
      <c r="F54" s="41"/>
      <c r="G54" s="41"/>
      <c r="H54" s="41"/>
      <c r="I54" s="9"/>
    </row>
    <row r="55" spans="2:9" ht="9" customHeight="1" x14ac:dyDescent="0.25">
      <c r="B55" s="56"/>
      <c r="C55" s="55"/>
      <c r="D55" s="8"/>
      <c r="E55" s="41"/>
      <c r="F55" s="41"/>
      <c r="G55" s="41"/>
      <c r="H55" s="41"/>
      <c r="I55" s="9"/>
    </row>
    <row r="56" spans="2:9" ht="9" customHeight="1" x14ac:dyDescent="0.25">
      <c r="B56" s="56"/>
      <c r="C56" s="55"/>
      <c r="D56" s="8"/>
      <c r="E56" s="41"/>
      <c r="F56" s="41"/>
      <c r="G56" s="41"/>
      <c r="H56" s="41"/>
      <c r="I56" s="9"/>
    </row>
    <row r="57" spans="2:9" ht="9" customHeight="1" x14ac:dyDescent="0.25">
      <c r="B57" s="56"/>
      <c r="C57" s="55"/>
      <c r="D57" s="8"/>
      <c r="E57" s="41"/>
      <c r="F57" s="41"/>
      <c r="G57" s="41"/>
      <c r="H57" s="41"/>
      <c r="I57" s="9"/>
    </row>
    <row r="58" spans="2:9" ht="9" customHeight="1" x14ac:dyDescent="0.25">
      <c r="B58" s="56"/>
      <c r="C58" s="55"/>
      <c r="D58" s="8"/>
      <c r="E58" s="41"/>
      <c r="F58" s="41"/>
      <c r="G58" s="41"/>
      <c r="H58" s="41"/>
      <c r="I58" s="9"/>
    </row>
    <row r="59" spans="2:9" ht="9" customHeight="1" x14ac:dyDescent="0.25">
      <c r="B59" s="56"/>
      <c r="C59" s="54" t="s">
        <v>8</v>
      </c>
      <c r="D59" s="8"/>
      <c r="E59" s="41"/>
      <c r="F59" s="41"/>
      <c r="G59" s="41"/>
      <c r="H59" s="41"/>
      <c r="I59" s="9"/>
    </row>
    <row r="60" spans="2:9" ht="9" customHeight="1" x14ac:dyDescent="0.25">
      <c r="B60" s="56"/>
      <c r="C60" s="55"/>
      <c r="D60" s="8"/>
      <c r="E60" s="41"/>
      <c r="F60" s="41"/>
      <c r="G60" s="41"/>
      <c r="H60" s="41"/>
      <c r="I60" s="9"/>
    </row>
    <row r="61" spans="2:9" ht="9" customHeight="1" x14ac:dyDescent="0.25">
      <c r="B61" s="56"/>
      <c r="C61" s="55"/>
      <c r="D61" s="8"/>
      <c r="E61" s="8"/>
      <c r="F61" s="8"/>
      <c r="G61" s="8"/>
      <c r="H61" s="8"/>
      <c r="I61" s="9"/>
    </row>
    <row r="62" spans="2:9" ht="9" customHeight="1" x14ac:dyDescent="0.25">
      <c r="B62" s="56"/>
      <c r="C62" s="55"/>
      <c r="D62" s="8"/>
      <c r="E62" s="43" t="str">
        <f>IF(Paramètres!C9&lt;&gt;"",Paramètres!C9,"")</f>
        <v>Lot n°11</v>
      </c>
      <c r="F62" s="43"/>
      <c r="G62" s="43"/>
      <c r="H62" s="43"/>
      <c r="I62" s="9"/>
    </row>
    <row r="63" spans="2:9" ht="9" customHeight="1" x14ac:dyDescent="0.25">
      <c r="B63" s="56"/>
      <c r="C63" s="55"/>
      <c r="D63" s="8"/>
      <c r="E63" s="43"/>
      <c r="F63" s="43"/>
      <c r="G63" s="43"/>
      <c r="H63" s="43"/>
      <c r="I63" s="9"/>
    </row>
    <row r="64" spans="2:9" ht="9" customHeight="1" x14ac:dyDescent="0.25">
      <c r="B64" s="56"/>
      <c r="C64" s="55"/>
      <c r="D64" s="8"/>
      <c r="E64" s="43"/>
      <c r="F64" s="43"/>
      <c r="G64" s="43"/>
      <c r="H64" s="43"/>
      <c r="I64" s="9"/>
    </row>
    <row r="65" spans="2:9" ht="9" customHeight="1" x14ac:dyDescent="0.25">
      <c r="B65" s="56"/>
      <c r="C65" s="55"/>
      <c r="D65" s="8"/>
      <c r="E65" s="43"/>
      <c r="F65" s="43"/>
      <c r="G65" s="43"/>
      <c r="H65" s="43"/>
      <c r="I65" s="9"/>
    </row>
    <row r="66" spans="2:9" ht="9" customHeight="1" x14ac:dyDescent="0.25">
      <c r="B66" s="56"/>
      <c r="C66" s="54" t="s">
        <v>7</v>
      </c>
      <c r="D66" s="8"/>
      <c r="E66" s="43" t="str">
        <f>IF(Paramètres!C11&lt;&gt;"",Paramètres!C11,"")</f>
        <v>CLOISONS DOUBLAGES PLAFONDS</v>
      </c>
      <c r="F66" s="43"/>
      <c r="G66" s="43"/>
      <c r="H66" s="43"/>
      <c r="I66" s="9"/>
    </row>
    <row r="67" spans="2:9" ht="9" customHeight="1" x14ac:dyDescent="0.25">
      <c r="B67" s="56"/>
      <c r="C67" s="55"/>
      <c r="D67" s="8"/>
      <c r="E67" s="43"/>
      <c r="F67" s="43"/>
      <c r="G67" s="43"/>
      <c r="H67" s="43"/>
      <c r="I67" s="9"/>
    </row>
    <row r="68" spans="2:9" ht="9" customHeight="1" x14ac:dyDescent="0.25">
      <c r="B68" s="56"/>
      <c r="C68" s="55"/>
      <c r="D68" s="8"/>
      <c r="E68" s="43"/>
      <c r="F68" s="43"/>
      <c r="G68" s="43"/>
      <c r="H68" s="43"/>
      <c r="I68" s="9"/>
    </row>
    <row r="69" spans="2:9" ht="9" customHeight="1" x14ac:dyDescent="0.25">
      <c r="B69" s="56"/>
      <c r="C69" s="55"/>
      <c r="D69" s="8"/>
      <c r="E69" s="43"/>
      <c r="F69" s="43"/>
      <c r="G69" s="43"/>
      <c r="H69" s="43"/>
      <c r="I69" s="9"/>
    </row>
    <row r="70" spans="2:9" ht="9" customHeight="1" x14ac:dyDescent="0.25">
      <c r="B70" s="56"/>
      <c r="C70" s="55"/>
      <c r="D70" s="8"/>
      <c r="E70" s="43"/>
      <c r="F70" s="43"/>
      <c r="G70" s="43"/>
      <c r="H70" s="43"/>
      <c r="I70" s="9"/>
    </row>
    <row r="71" spans="2:9" ht="9" customHeight="1" x14ac:dyDescent="0.25">
      <c r="B71" s="56"/>
      <c r="C71" s="55"/>
      <c r="D71" s="8"/>
      <c r="E71" s="44" t="str">
        <f>IF(Paramètres!C3&lt;&gt;"",Paramètres!C3,"")</f>
        <v>DPGF</v>
      </c>
      <c r="F71" s="45"/>
      <c r="G71" s="45"/>
      <c r="H71" s="46"/>
      <c r="I71" s="9"/>
    </row>
    <row r="72" spans="2:9" ht="9" customHeight="1" x14ac:dyDescent="0.25">
      <c r="B72" s="56"/>
      <c r="C72" s="55"/>
      <c r="D72" s="8"/>
      <c r="E72" s="47"/>
      <c r="F72" s="42"/>
      <c r="G72" s="42"/>
      <c r="H72" s="48"/>
      <c r="I72" s="9"/>
    </row>
    <row r="73" spans="2:9" ht="9" customHeight="1" x14ac:dyDescent="0.25">
      <c r="B73" s="56"/>
      <c r="C73" s="54" t="s">
        <v>6</v>
      </c>
      <c r="D73" s="8"/>
      <c r="E73" s="47"/>
      <c r="F73" s="42"/>
      <c r="G73" s="42"/>
      <c r="H73" s="48"/>
      <c r="I73" s="9"/>
    </row>
    <row r="74" spans="2:9" ht="9" customHeight="1" x14ac:dyDescent="0.25">
      <c r="B74" s="56"/>
      <c r="C74" s="55"/>
      <c r="D74" s="8"/>
      <c r="E74" s="47"/>
      <c r="F74" s="42"/>
      <c r="G74" s="42"/>
      <c r="H74" s="48"/>
      <c r="I74" s="9"/>
    </row>
    <row r="75" spans="2:9" ht="9" customHeight="1" x14ac:dyDescent="0.25">
      <c r="B75" s="56"/>
      <c r="C75" s="55"/>
      <c r="D75" s="8"/>
      <c r="E75" s="47"/>
      <c r="F75" s="42"/>
      <c r="G75" s="42"/>
      <c r="H75" s="48"/>
      <c r="I75" s="9"/>
    </row>
    <row r="76" spans="2:9" ht="9" customHeight="1" x14ac:dyDescent="0.25">
      <c r="B76" s="56"/>
      <c r="C76" s="55"/>
      <c r="D76" s="8"/>
      <c r="E76" s="47"/>
      <c r="F76" s="42"/>
      <c r="G76" s="42"/>
      <c r="H76" s="48"/>
      <c r="I76" s="9"/>
    </row>
    <row r="77" spans="2:9" ht="9" customHeight="1" x14ac:dyDescent="0.25">
      <c r="B77" s="56"/>
      <c r="C77" s="55"/>
      <c r="D77" s="8"/>
      <c r="E77" s="49"/>
      <c r="F77" s="50"/>
      <c r="G77" s="50"/>
      <c r="H77" s="51"/>
      <c r="I77" s="9"/>
    </row>
    <row r="78" spans="2:9" ht="9" customHeight="1" x14ac:dyDescent="0.25">
      <c r="B78" s="56"/>
      <c r="C78" s="55"/>
      <c r="D78" s="8"/>
      <c r="E78" s="8"/>
      <c r="F78" s="8"/>
      <c r="G78" s="8"/>
      <c r="H78" s="8"/>
      <c r="I78" s="9"/>
    </row>
    <row r="79" spans="2:9" ht="9" customHeight="1" x14ac:dyDescent="0.25">
      <c r="B79" s="56"/>
      <c r="C79" s="55"/>
      <c r="D79" s="8"/>
      <c r="E79" s="8"/>
      <c r="F79" s="52" t="s">
        <v>0</v>
      </c>
      <c r="G79" s="52" t="str">
        <f>IF(Paramètres!C7&lt;&gt;"",Paramètres!C7,"")</f>
        <v>24.09</v>
      </c>
      <c r="H79" s="8"/>
      <c r="I79" s="9"/>
    </row>
    <row r="80" spans="2:9" ht="9" customHeight="1" x14ac:dyDescent="0.25">
      <c r="B80" s="56"/>
      <c r="C80" s="54" t="s">
        <v>5</v>
      </c>
      <c r="D80" s="8"/>
      <c r="E80" s="8"/>
      <c r="F80" s="52"/>
      <c r="G80" s="52"/>
      <c r="H80" s="8"/>
      <c r="I80" s="9"/>
    </row>
    <row r="81" spans="2:9" ht="9" customHeight="1" x14ac:dyDescent="0.25">
      <c r="B81" s="56"/>
      <c r="C81" s="55"/>
      <c r="D81" s="8"/>
      <c r="E81" s="8"/>
      <c r="F81" s="52" t="s">
        <v>1</v>
      </c>
      <c r="G81" s="52" t="str">
        <f>IF(Paramètres!C13&lt;&gt;"",Paramètres!C13,"")</f>
        <v>07/05/2025</v>
      </c>
      <c r="H81" s="8"/>
      <c r="I81" s="9"/>
    </row>
    <row r="82" spans="2:9" ht="9" customHeight="1" x14ac:dyDescent="0.25">
      <c r="B82" s="56"/>
      <c r="C82" s="55"/>
      <c r="D82" s="8"/>
      <c r="E82" s="8"/>
      <c r="F82" s="52"/>
      <c r="G82" s="52"/>
      <c r="H82" s="8"/>
      <c r="I82" s="9"/>
    </row>
    <row r="83" spans="2:9" ht="9" customHeight="1" x14ac:dyDescent="0.25">
      <c r="B83" s="56"/>
      <c r="C83" s="55"/>
      <c r="D83" s="8"/>
      <c r="E83" s="8"/>
      <c r="F83" s="52" t="s">
        <v>2</v>
      </c>
      <c r="G83" s="52" t="str">
        <f>IF(Paramètres!C15&lt;&gt;"",Paramètres!C15,"")</f>
        <v>DCE</v>
      </c>
      <c r="H83" s="8"/>
      <c r="I83" s="9"/>
    </row>
    <row r="84" spans="2:9" ht="9" customHeight="1" x14ac:dyDescent="0.25">
      <c r="B84" s="56"/>
      <c r="C84" s="55"/>
      <c r="D84" s="8"/>
      <c r="E84" s="8"/>
      <c r="F84" s="52"/>
      <c r="G84" s="52"/>
      <c r="H84" s="8"/>
      <c r="I84" s="9"/>
    </row>
    <row r="85" spans="2:9" ht="9" customHeight="1" x14ac:dyDescent="0.25">
      <c r="B85" s="56"/>
      <c r="C85" s="55"/>
      <c r="D85" s="8"/>
      <c r="E85" s="8"/>
      <c r="F85" s="52" t="s">
        <v>3</v>
      </c>
      <c r="G85" s="52" t="str">
        <f>IF(Paramètres!C17&lt;&gt;"",Paramètres!C17,"")</f>
        <v/>
      </c>
      <c r="H85" s="8"/>
      <c r="I85" s="9"/>
    </row>
    <row r="86" spans="2:9" ht="9" customHeight="1" x14ac:dyDescent="0.25">
      <c r="B86" s="56"/>
      <c r="C86" s="55"/>
      <c r="D86" s="8"/>
      <c r="E86" s="8"/>
      <c r="F86" s="52"/>
      <c r="G86" s="52"/>
      <c r="H86" s="8"/>
      <c r="I86" s="9"/>
    </row>
    <row r="87" spans="2:9" ht="9" customHeight="1" x14ac:dyDescent="0.25">
      <c r="B87" s="10"/>
      <c r="C87" s="11"/>
      <c r="D87" s="12"/>
      <c r="E87" s="12"/>
      <c r="F87" s="12"/>
      <c r="G87" s="12"/>
      <c r="H87" s="12"/>
      <c r="I87" s="13"/>
    </row>
  </sheetData>
  <mergeCells count="28">
    <mergeCell ref="C59:C65"/>
    <mergeCell ref="B59:B65"/>
    <mergeCell ref="C52:C58"/>
    <mergeCell ref="B52:B58"/>
    <mergeCell ref="C45:C51"/>
    <mergeCell ref="B45:B51"/>
    <mergeCell ref="C80:C86"/>
    <mergeCell ref="B80:B86"/>
    <mergeCell ref="C73:C79"/>
    <mergeCell ref="B73:B79"/>
    <mergeCell ref="C66:C72"/>
    <mergeCell ref="B66:B72"/>
    <mergeCell ref="F83:F84"/>
    <mergeCell ref="G83:G84"/>
    <mergeCell ref="F85:F86"/>
    <mergeCell ref="G85:G86"/>
    <mergeCell ref="E47:H60"/>
    <mergeCell ref="E66:H70"/>
    <mergeCell ref="E71:H77"/>
    <mergeCell ref="F79:F80"/>
    <mergeCell ref="G79:G80"/>
    <mergeCell ref="F81:F82"/>
    <mergeCell ref="G81:G82"/>
    <mergeCell ref="E2:H10"/>
    <mergeCell ref="E11:H19"/>
    <mergeCell ref="E20:H27"/>
    <mergeCell ref="E28:H45"/>
    <mergeCell ref="E62:H65"/>
  </mergeCells>
  <printOptions horizontalCentered="1" verticalCentered="1"/>
  <pageMargins left="0.23622047244093999" right="0.23622047244093999" top="0.35433070866142002" bottom="0.47244094488188998" header="0.27559055118109999" footer="0.43307086614173002"/>
  <pageSetup paperSize="9"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R154"/>
  <sheetViews>
    <sheetView showGridLines="0" tabSelected="1" workbookViewId="0">
      <pane ySplit="3" topLeftCell="A102" activePane="bottomLeft" state="frozen"/>
      <selection pane="bottomLeft"/>
    </sheetView>
  </sheetViews>
  <sheetFormatPr baseColWidth="10" defaultColWidth="9.140625" defaultRowHeight="15" x14ac:dyDescent="0.25"/>
  <cols>
    <col min="1" max="1" width="0" hidden="1" customWidth="1"/>
    <col min="2" max="2" width="5" customWidth="1"/>
    <col min="3" max="3" width="0" hidden="1" customWidth="1"/>
    <col min="4" max="4" width="36" customWidth="1"/>
    <col min="5" max="8" width="8.140625" customWidth="1"/>
    <col min="9" max="9" width="0" hidden="1" customWidth="1"/>
    <col min="10" max="11" width="12.5703125" customWidth="1"/>
    <col min="12" max="18" width="0" hidden="1" customWidth="1"/>
    <col min="19" max="69" width="10.7109375" customWidth="1"/>
  </cols>
  <sheetData>
    <row r="1" spans="1:18" hidden="1" x14ac:dyDescent="0.25">
      <c r="A1" s="8" t="s">
        <v>11</v>
      </c>
      <c r="B1" s="8" t="s">
        <v>12</v>
      </c>
      <c r="C1" s="8" t="s">
        <v>13</v>
      </c>
      <c r="D1" s="8" t="s">
        <v>14</v>
      </c>
      <c r="E1" s="8" t="s">
        <v>15</v>
      </c>
      <c r="F1" s="8" t="s">
        <v>16</v>
      </c>
      <c r="G1" s="8" t="s">
        <v>17</v>
      </c>
      <c r="H1" s="8" t="s">
        <v>18</v>
      </c>
      <c r="I1" s="8" t="s">
        <v>19</v>
      </c>
      <c r="J1" s="8" t="s">
        <v>20</v>
      </c>
      <c r="K1" s="8" t="s">
        <v>21</v>
      </c>
      <c r="L1" s="8" t="s">
        <v>22</v>
      </c>
      <c r="N1" s="8" t="s">
        <v>23</v>
      </c>
      <c r="O1" s="8" t="s">
        <v>24</v>
      </c>
      <c r="P1" s="8" t="s">
        <v>25</v>
      </c>
      <c r="Q1" s="8" t="s">
        <v>26</v>
      </c>
      <c r="R1" s="8" t="s">
        <v>27</v>
      </c>
    </row>
    <row r="3" spans="1:18" ht="22.5" x14ac:dyDescent="0.25">
      <c r="A3" s="8" t="s">
        <v>28</v>
      </c>
      <c r="B3" s="14" t="s">
        <v>29</v>
      </c>
      <c r="C3" s="14" t="s">
        <v>30</v>
      </c>
      <c r="D3" s="57" t="s">
        <v>31</v>
      </c>
      <c r="E3" s="57"/>
      <c r="F3" s="57"/>
      <c r="G3" s="14" t="s">
        <v>17</v>
      </c>
      <c r="H3" s="14" t="s">
        <v>32</v>
      </c>
      <c r="I3" s="14" t="s">
        <v>33</v>
      </c>
      <c r="J3" s="14" t="s">
        <v>34</v>
      </c>
      <c r="K3" s="14" t="s">
        <v>35</v>
      </c>
      <c r="L3" s="14" t="s">
        <v>36</v>
      </c>
      <c r="M3" s="14" t="s">
        <v>37</v>
      </c>
      <c r="N3" s="14" t="s">
        <v>38</v>
      </c>
      <c r="O3" s="14" t="s">
        <v>39</v>
      </c>
      <c r="P3" s="14" t="s">
        <v>40</v>
      </c>
      <c r="Q3" s="14" t="s">
        <v>41</v>
      </c>
      <c r="R3" s="14" t="s">
        <v>42</v>
      </c>
    </row>
    <row r="4" spans="1:18" ht="15.75" customHeight="1" x14ac:dyDescent="0.25">
      <c r="A4" s="8">
        <v>2</v>
      </c>
      <c r="B4" s="15" t="s">
        <v>43</v>
      </c>
      <c r="C4" s="15"/>
      <c r="D4" s="58" t="s">
        <v>44</v>
      </c>
      <c r="E4" s="58"/>
      <c r="F4" s="58"/>
      <c r="G4" s="16"/>
      <c r="H4" s="16"/>
      <c r="I4" s="16"/>
      <c r="J4" s="16"/>
      <c r="K4" s="17"/>
      <c r="L4" s="8"/>
    </row>
    <row r="5" spans="1:18" ht="15.75" x14ac:dyDescent="0.25">
      <c r="A5" s="8">
        <v>2</v>
      </c>
      <c r="B5" s="18">
        <v>1</v>
      </c>
      <c r="C5" s="18"/>
      <c r="D5" s="59" t="s">
        <v>45</v>
      </c>
      <c r="E5" s="60"/>
      <c r="F5" s="60"/>
      <c r="G5" s="1"/>
      <c r="H5" s="1"/>
      <c r="I5" s="1"/>
      <c r="J5" s="1"/>
      <c r="K5" s="19"/>
      <c r="L5" s="8"/>
    </row>
    <row r="6" spans="1:18" ht="47.25" customHeight="1" x14ac:dyDescent="0.25">
      <c r="A6" s="8">
        <v>3</v>
      </c>
      <c r="B6" s="18" t="s">
        <v>46</v>
      </c>
      <c r="C6" s="18"/>
      <c r="D6" s="60" t="s">
        <v>47</v>
      </c>
      <c r="E6" s="60"/>
      <c r="F6" s="60"/>
      <c r="G6" s="1"/>
      <c r="H6" s="1"/>
      <c r="I6" s="1"/>
      <c r="J6" s="1"/>
      <c r="K6" s="19"/>
      <c r="L6" s="8"/>
    </row>
    <row r="7" spans="1:18" x14ac:dyDescent="0.25">
      <c r="A7" s="8" t="s">
        <v>48</v>
      </c>
      <c r="B7" s="20"/>
      <c r="C7" s="20"/>
      <c r="D7" s="61"/>
      <c r="E7" s="61"/>
      <c r="F7" s="61"/>
      <c r="K7" s="20"/>
    </row>
    <row r="8" spans="1:18" ht="25.5" customHeight="1" x14ac:dyDescent="0.25">
      <c r="B8" s="20"/>
      <c r="C8" s="20"/>
      <c r="D8" s="64" t="s">
        <v>47</v>
      </c>
      <c r="E8" s="65"/>
      <c r="F8" s="65"/>
      <c r="G8" s="62"/>
      <c r="H8" s="62"/>
      <c r="I8" s="62"/>
      <c r="J8" s="62"/>
      <c r="K8" s="63"/>
    </row>
    <row r="9" spans="1:18" x14ac:dyDescent="0.25">
      <c r="B9" s="20"/>
      <c r="C9" s="20"/>
      <c r="D9" s="67"/>
      <c r="E9" s="41"/>
      <c r="F9" s="41"/>
      <c r="G9" s="41"/>
      <c r="H9" s="41"/>
      <c r="I9" s="41"/>
      <c r="J9" s="41"/>
      <c r="K9" s="66"/>
    </row>
    <row r="10" spans="1:18" x14ac:dyDescent="0.25">
      <c r="B10" s="20"/>
      <c r="C10" s="20"/>
      <c r="D10" s="70" t="s">
        <v>49</v>
      </c>
      <c r="E10" s="71"/>
      <c r="F10" s="71"/>
      <c r="G10" s="68">
        <f>SUMIF(L7:L7, IF(L6="","",L6), K7:K7)</f>
        <v>0</v>
      </c>
      <c r="H10" s="68"/>
      <c r="I10" s="68"/>
      <c r="J10" s="68"/>
      <c r="K10" s="69"/>
    </row>
    <row r="11" spans="1:18" hidden="1" x14ac:dyDescent="0.25">
      <c r="B11" s="20"/>
      <c r="C11" s="20"/>
      <c r="D11" s="74" t="s">
        <v>50</v>
      </c>
      <c r="E11" s="75"/>
      <c r="F11" s="75"/>
      <c r="G11" s="72">
        <f>ROUND(SUMIF(L7:L7, IF(L6="","",L6), K7:K7) * 0.2, 2)</f>
        <v>0</v>
      </c>
      <c r="H11" s="72"/>
      <c r="I11" s="72"/>
      <c r="J11" s="72"/>
      <c r="K11" s="73"/>
    </row>
    <row r="12" spans="1:18" hidden="1" x14ac:dyDescent="0.25">
      <c r="B12" s="20"/>
      <c r="C12" s="20"/>
      <c r="D12" s="70" t="s">
        <v>51</v>
      </c>
      <c r="E12" s="71"/>
      <c r="F12" s="71"/>
      <c r="G12" s="68">
        <f>SUM(G10:G11)</f>
        <v>0</v>
      </c>
      <c r="H12" s="68"/>
      <c r="I12" s="68"/>
      <c r="J12" s="68"/>
      <c r="K12" s="69"/>
    </row>
    <row r="13" spans="1:18" ht="31.5" customHeight="1" x14ac:dyDescent="0.25">
      <c r="A13" s="8">
        <v>3</v>
      </c>
      <c r="B13" s="18" t="s">
        <v>52</v>
      </c>
      <c r="C13" s="18"/>
      <c r="D13" s="60" t="s">
        <v>53</v>
      </c>
      <c r="E13" s="60"/>
      <c r="F13" s="60"/>
      <c r="G13" s="1"/>
      <c r="H13" s="1"/>
      <c r="I13" s="1"/>
      <c r="J13" s="1"/>
      <c r="K13" s="19"/>
      <c r="L13" s="8"/>
    </row>
    <row r="14" spans="1:18" x14ac:dyDescent="0.25">
      <c r="A14" s="8">
        <v>4</v>
      </c>
      <c r="B14" s="18" t="s">
        <v>54</v>
      </c>
      <c r="C14" s="18"/>
      <c r="D14" s="76" t="s">
        <v>55</v>
      </c>
      <c r="E14" s="76"/>
      <c r="F14" s="76"/>
      <c r="G14" s="21"/>
      <c r="H14" s="21"/>
      <c r="I14" s="21"/>
      <c r="J14" s="21"/>
      <c r="K14" s="22"/>
      <c r="L14" s="8"/>
    </row>
    <row r="15" spans="1:18" x14ac:dyDescent="0.25">
      <c r="A15" s="8">
        <v>9</v>
      </c>
      <c r="B15" s="23" t="s">
        <v>56</v>
      </c>
      <c r="C15" s="23"/>
      <c r="D15" s="77" t="s">
        <v>57</v>
      </c>
      <c r="E15" s="78"/>
      <c r="F15" s="78"/>
      <c r="G15" s="24" t="s">
        <v>16</v>
      </c>
      <c r="H15" s="25"/>
      <c r="I15" s="25"/>
      <c r="J15" s="26"/>
      <c r="K15" s="26">
        <f>IF(AND(H15= "",I15= ""), 0, ROUND(ROUND(J15, 2) * ROUND(IF(I15="",H15,I15),  2), 2))</f>
        <v>0</v>
      </c>
      <c r="L15" s="8"/>
      <c r="N15" s="27">
        <v>0.2</v>
      </c>
      <c r="R15" s="8">
        <v>491</v>
      </c>
    </row>
    <row r="16" spans="1:18" ht="45" customHeight="1" x14ac:dyDescent="0.25">
      <c r="A16" s="8" t="s">
        <v>58</v>
      </c>
      <c r="B16" s="28"/>
      <c r="C16" s="28"/>
      <c r="D16" s="79" t="s">
        <v>59</v>
      </c>
      <c r="E16" s="79"/>
      <c r="F16" s="79"/>
      <c r="G16" s="79"/>
      <c r="H16" s="79"/>
      <c r="I16" s="79"/>
      <c r="J16" s="79"/>
      <c r="K16" s="28"/>
    </row>
    <row r="17" spans="1:18" hidden="1" x14ac:dyDescent="0.25">
      <c r="A17" s="8" t="s">
        <v>60</v>
      </c>
    </row>
    <row r="18" spans="1:18" x14ac:dyDescent="0.25">
      <c r="A18" s="8">
        <v>9</v>
      </c>
      <c r="B18" s="23" t="s">
        <v>61</v>
      </c>
      <c r="C18" s="23"/>
      <c r="D18" s="77" t="s">
        <v>62</v>
      </c>
      <c r="E18" s="78"/>
      <c r="F18" s="78"/>
      <c r="G18" s="24" t="s">
        <v>16</v>
      </c>
      <c r="H18" s="25"/>
      <c r="I18" s="25"/>
      <c r="J18" s="26"/>
      <c r="K18" s="26">
        <f>IF(AND(H18= "",I18= ""), 0, ROUND(ROUND(J18, 2) * ROUND(IF(I18="",H18,I18),  2), 2))</f>
        <v>0</v>
      </c>
      <c r="L18" s="8"/>
      <c r="N18" s="27">
        <v>0.2</v>
      </c>
      <c r="R18" s="8">
        <v>491</v>
      </c>
    </row>
    <row r="19" spans="1:18" ht="33.75" customHeight="1" x14ac:dyDescent="0.25">
      <c r="A19" s="8" t="s">
        <v>58</v>
      </c>
      <c r="B19" s="28"/>
      <c r="C19" s="28"/>
      <c r="D19" s="79" t="s">
        <v>63</v>
      </c>
      <c r="E19" s="79"/>
      <c r="F19" s="79"/>
      <c r="G19" s="79"/>
      <c r="H19" s="79"/>
      <c r="I19" s="79"/>
      <c r="J19" s="79"/>
      <c r="K19" s="28"/>
    </row>
    <row r="20" spans="1:18" hidden="1" x14ac:dyDescent="0.25">
      <c r="A20" s="8" t="s">
        <v>60</v>
      </c>
    </row>
    <row r="21" spans="1:18" x14ac:dyDescent="0.25">
      <c r="A21" s="8">
        <v>9</v>
      </c>
      <c r="B21" s="23" t="s">
        <v>64</v>
      </c>
      <c r="C21" s="23"/>
      <c r="D21" s="77" t="s">
        <v>65</v>
      </c>
      <c r="E21" s="78"/>
      <c r="F21" s="78"/>
      <c r="G21" s="24" t="s">
        <v>16</v>
      </c>
      <c r="H21" s="25"/>
      <c r="I21" s="25"/>
      <c r="J21" s="26"/>
      <c r="K21" s="26">
        <f>IF(AND(H21= "",I21= ""), 0, ROUND(ROUND(J21, 2) * ROUND(IF(I21="",H21,I21),  2), 2))</f>
        <v>0</v>
      </c>
      <c r="L21" s="8"/>
      <c r="N21" s="27">
        <v>0.2</v>
      </c>
      <c r="R21" s="8">
        <v>491</v>
      </c>
    </row>
    <row r="22" spans="1:18" ht="101.25" customHeight="1" x14ac:dyDescent="0.25">
      <c r="A22" s="8" t="s">
        <v>58</v>
      </c>
      <c r="B22" s="28"/>
      <c r="C22" s="28"/>
      <c r="D22" s="79" t="s">
        <v>66</v>
      </c>
      <c r="E22" s="79"/>
      <c r="F22" s="79"/>
      <c r="G22" s="79"/>
      <c r="H22" s="79"/>
      <c r="I22" s="79"/>
      <c r="J22" s="79"/>
      <c r="K22" s="28"/>
    </row>
    <row r="23" spans="1:18" hidden="1" x14ac:dyDescent="0.25">
      <c r="A23" s="8" t="s">
        <v>60</v>
      </c>
    </row>
    <row r="24" spans="1:18" x14ac:dyDescent="0.25">
      <c r="A24" s="8">
        <v>9</v>
      </c>
      <c r="B24" s="23" t="s">
        <v>67</v>
      </c>
      <c r="C24" s="23"/>
      <c r="D24" s="77" t="s">
        <v>68</v>
      </c>
      <c r="E24" s="78"/>
      <c r="F24" s="78"/>
      <c r="G24" s="24" t="s">
        <v>16</v>
      </c>
      <c r="H24" s="25"/>
      <c r="I24" s="25"/>
      <c r="J24" s="26"/>
      <c r="K24" s="26">
        <f>IF(AND(H24= "",I24= ""), 0, ROUND(ROUND(J24, 2) * ROUND(IF(I24="",H24,I24),  2), 2))</f>
        <v>0</v>
      </c>
      <c r="L24" s="8"/>
      <c r="N24" s="27">
        <v>0.2</v>
      </c>
      <c r="R24" s="8">
        <v>491</v>
      </c>
    </row>
    <row r="25" spans="1:18" ht="33.75" customHeight="1" x14ac:dyDescent="0.25">
      <c r="A25" s="8" t="s">
        <v>58</v>
      </c>
      <c r="B25" s="28"/>
      <c r="C25" s="28"/>
      <c r="D25" s="79" t="s">
        <v>69</v>
      </c>
      <c r="E25" s="79"/>
      <c r="F25" s="79"/>
      <c r="G25" s="79"/>
      <c r="H25" s="79"/>
      <c r="I25" s="79"/>
      <c r="J25" s="79"/>
      <c r="K25" s="28"/>
    </row>
    <row r="26" spans="1:18" hidden="1" x14ac:dyDescent="0.25">
      <c r="A26" s="8" t="s">
        <v>60</v>
      </c>
    </row>
    <row r="27" spans="1:18" x14ac:dyDescent="0.25">
      <c r="A27" s="8">
        <v>9</v>
      </c>
      <c r="B27" s="23" t="s">
        <v>70</v>
      </c>
      <c r="C27" s="23"/>
      <c r="D27" s="77" t="s">
        <v>71</v>
      </c>
      <c r="E27" s="78"/>
      <c r="F27" s="78"/>
      <c r="G27" s="24" t="s">
        <v>16</v>
      </c>
      <c r="H27" s="25"/>
      <c r="I27" s="25"/>
      <c r="J27" s="26"/>
      <c r="K27" s="26">
        <f>IF(AND(H27= "",I27= ""), 0, ROUND(ROUND(J27, 2) * ROUND(IF(I27="",H27,I27),  2), 2))</f>
        <v>0</v>
      </c>
      <c r="L27" s="8"/>
      <c r="N27" s="27">
        <v>0.2</v>
      </c>
      <c r="R27" s="8">
        <v>491</v>
      </c>
    </row>
    <row r="28" spans="1:18" ht="67.5" customHeight="1" x14ac:dyDescent="0.25">
      <c r="A28" s="8" t="s">
        <v>58</v>
      </c>
      <c r="B28" s="28"/>
      <c r="C28" s="28"/>
      <c r="D28" s="79" t="s">
        <v>72</v>
      </c>
      <c r="E28" s="79"/>
      <c r="F28" s="79"/>
      <c r="G28" s="79"/>
      <c r="H28" s="79"/>
      <c r="I28" s="79"/>
      <c r="J28" s="79"/>
      <c r="K28" s="28"/>
    </row>
    <row r="29" spans="1:18" hidden="1" x14ac:dyDescent="0.25">
      <c r="A29" s="8" t="s">
        <v>60</v>
      </c>
    </row>
    <row r="30" spans="1:18" x14ac:dyDescent="0.25">
      <c r="A30" s="8">
        <v>9</v>
      </c>
      <c r="B30" s="23" t="s">
        <v>73</v>
      </c>
      <c r="C30" s="23"/>
      <c r="D30" s="77" t="s">
        <v>74</v>
      </c>
      <c r="E30" s="78"/>
      <c r="F30" s="78"/>
      <c r="G30" s="24" t="s">
        <v>16</v>
      </c>
      <c r="H30" s="25"/>
      <c r="I30" s="25"/>
      <c r="J30" s="26"/>
      <c r="K30" s="26">
        <f>IF(AND(H30= "",I30= ""), 0, ROUND(ROUND(J30, 2) * ROUND(IF(I30="",H30,I30),  2), 2))</f>
        <v>0</v>
      </c>
      <c r="L30" s="8"/>
      <c r="N30" s="27">
        <v>0.2</v>
      </c>
      <c r="R30" s="8">
        <v>491</v>
      </c>
    </row>
    <row r="31" spans="1:18" ht="67.5" customHeight="1" x14ac:dyDescent="0.25">
      <c r="A31" s="8" t="s">
        <v>58</v>
      </c>
      <c r="B31" s="28"/>
      <c r="C31" s="28"/>
      <c r="D31" s="79" t="s">
        <v>75</v>
      </c>
      <c r="E31" s="79"/>
      <c r="F31" s="79"/>
      <c r="G31" s="79"/>
      <c r="H31" s="79"/>
      <c r="I31" s="79"/>
      <c r="J31" s="79"/>
      <c r="K31" s="28"/>
    </row>
    <row r="32" spans="1:18" hidden="1" x14ac:dyDescent="0.25">
      <c r="A32" s="8" t="s">
        <v>60</v>
      </c>
    </row>
    <row r="33" spans="1:18" x14ac:dyDescent="0.25">
      <c r="A33" s="8">
        <v>9</v>
      </c>
      <c r="B33" s="23" t="s">
        <v>76</v>
      </c>
      <c r="C33" s="23"/>
      <c r="D33" s="77" t="s">
        <v>77</v>
      </c>
      <c r="E33" s="78"/>
      <c r="F33" s="78"/>
      <c r="G33" s="24" t="s">
        <v>17</v>
      </c>
      <c r="H33" s="29"/>
      <c r="I33" s="29"/>
      <c r="J33" s="26"/>
      <c r="K33" s="26">
        <f>IF(AND(H33= "",I33= ""), 0, ROUND(ROUND(J33, 2) * ROUND(IF(I33="",H33,I33),  0), 2))</f>
        <v>0</v>
      </c>
      <c r="L33" s="8"/>
      <c r="N33" s="27">
        <v>0.2</v>
      </c>
      <c r="R33" s="8">
        <v>491</v>
      </c>
    </row>
    <row r="34" spans="1:18" ht="78.75" customHeight="1" x14ac:dyDescent="0.25">
      <c r="A34" s="8" t="s">
        <v>58</v>
      </c>
      <c r="B34" s="28"/>
      <c r="C34" s="28"/>
      <c r="D34" s="79" t="s">
        <v>78</v>
      </c>
      <c r="E34" s="79"/>
      <c r="F34" s="79"/>
      <c r="G34" s="79"/>
      <c r="H34" s="79"/>
      <c r="I34" s="79"/>
      <c r="J34" s="79"/>
      <c r="K34" s="28"/>
    </row>
    <row r="35" spans="1:18" hidden="1" x14ac:dyDescent="0.25">
      <c r="A35" s="8" t="s">
        <v>60</v>
      </c>
    </row>
    <row r="36" spans="1:18" x14ac:dyDescent="0.25">
      <c r="A36" s="8">
        <v>9</v>
      </c>
      <c r="B36" s="23" t="s">
        <v>79</v>
      </c>
      <c r="C36" s="23"/>
      <c r="D36" s="77" t="s">
        <v>80</v>
      </c>
      <c r="E36" s="78"/>
      <c r="F36" s="78"/>
      <c r="G36" s="24" t="s">
        <v>17</v>
      </c>
      <c r="H36" s="29"/>
      <c r="I36" s="29"/>
      <c r="J36" s="26"/>
      <c r="K36" s="26">
        <f>IF(AND(H36= "",I36= ""), 0, ROUND(ROUND(J36, 2) * ROUND(IF(I36="",H36,I36),  0), 2))</f>
        <v>0</v>
      </c>
      <c r="L36" s="8"/>
      <c r="N36" s="27">
        <v>0.2</v>
      </c>
      <c r="R36" s="8">
        <v>491</v>
      </c>
    </row>
    <row r="37" spans="1:18" ht="101.25" customHeight="1" x14ac:dyDescent="0.25">
      <c r="A37" s="8" t="s">
        <v>58</v>
      </c>
      <c r="B37" s="28"/>
      <c r="C37" s="28"/>
      <c r="D37" s="79" t="s">
        <v>81</v>
      </c>
      <c r="E37" s="79"/>
      <c r="F37" s="79"/>
      <c r="G37" s="79"/>
      <c r="H37" s="79"/>
      <c r="I37" s="79"/>
      <c r="J37" s="79"/>
      <c r="K37" s="28"/>
    </row>
    <row r="38" spans="1:18" hidden="1" x14ac:dyDescent="0.25">
      <c r="A38" s="8" t="s">
        <v>60</v>
      </c>
    </row>
    <row r="39" spans="1:18" x14ac:dyDescent="0.25">
      <c r="A39" s="8">
        <v>9</v>
      </c>
      <c r="B39" s="23" t="s">
        <v>82</v>
      </c>
      <c r="C39" s="23"/>
      <c r="D39" s="77" t="s">
        <v>83</v>
      </c>
      <c r="E39" s="78"/>
      <c r="F39" s="78"/>
      <c r="G39" s="24" t="s">
        <v>16</v>
      </c>
      <c r="H39" s="25"/>
      <c r="I39" s="25"/>
      <c r="J39" s="26"/>
      <c r="K39" s="26">
        <f>IF(AND(H39= "",I39= ""), 0, ROUND(ROUND(J39, 2) * ROUND(IF(I39="",H39,I39),  2), 2))</f>
        <v>0</v>
      </c>
      <c r="L39" s="8"/>
      <c r="N39" s="27">
        <v>0.2</v>
      </c>
      <c r="R39" s="8">
        <v>491</v>
      </c>
    </row>
    <row r="40" spans="1:18" ht="90" customHeight="1" x14ac:dyDescent="0.25">
      <c r="A40" s="8" t="s">
        <v>58</v>
      </c>
      <c r="B40" s="28"/>
      <c r="C40" s="28"/>
      <c r="D40" s="79" t="s">
        <v>84</v>
      </c>
      <c r="E40" s="79"/>
      <c r="F40" s="79"/>
      <c r="G40" s="79"/>
      <c r="H40" s="79"/>
      <c r="I40" s="79"/>
      <c r="J40" s="79"/>
      <c r="K40" s="28"/>
    </row>
    <row r="41" spans="1:18" hidden="1" x14ac:dyDescent="0.25">
      <c r="A41" s="8" t="s">
        <v>60</v>
      </c>
    </row>
    <row r="42" spans="1:18" hidden="1" x14ac:dyDescent="0.25">
      <c r="A42" s="8" t="s">
        <v>85</v>
      </c>
    </row>
    <row r="43" spans="1:18" x14ac:dyDescent="0.25">
      <c r="A43" s="8">
        <v>4</v>
      </c>
      <c r="B43" s="18" t="s">
        <v>86</v>
      </c>
      <c r="C43" s="18"/>
      <c r="D43" s="76" t="s">
        <v>87</v>
      </c>
      <c r="E43" s="76"/>
      <c r="F43" s="76"/>
      <c r="G43" s="21"/>
      <c r="H43" s="21"/>
      <c r="I43" s="21"/>
      <c r="J43" s="21"/>
      <c r="K43" s="22"/>
      <c r="L43" s="8"/>
    </row>
    <row r="44" spans="1:18" x14ac:dyDescent="0.25">
      <c r="A44" s="8">
        <v>9</v>
      </c>
      <c r="B44" s="23" t="s">
        <v>88</v>
      </c>
      <c r="C44" s="23"/>
      <c r="D44" s="77" t="s">
        <v>89</v>
      </c>
      <c r="E44" s="78"/>
      <c r="F44" s="78"/>
      <c r="G44" s="24" t="s">
        <v>16</v>
      </c>
      <c r="H44" s="25"/>
      <c r="I44" s="25"/>
      <c r="J44" s="26"/>
      <c r="K44" s="26">
        <f>IF(AND(H44= "",I44= ""), 0, ROUND(ROUND(J44, 2) * ROUND(IF(I44="",H44,I44),  2), 2))</f>
        <v>0</v>
      </c>
      <c r="L44" s="8"/>
      <c r="N44" s="27">
        <v>0.2</v>
      </c>
      <c r="R44" s="8">
        <v>491</v>
      </c>
    </row>
    <row r="45" spans="1:18" ht="90" customHeight="1" x14ac:dyDescent="0.25">
      <c r="A45" s="8" t="s">
        <v>58</v>
      </c>
      <c r="B45" s="28"/>
      <c r="C45" s="28"/>
      <c r="D45" s="79" t="s">
        <v>90</v>
      </c>
      <c r="E45" s="79"/>
      <c r="F45" s="79"/>
      <c r="G45" s="79"/>
      <c r="H45" s="79"/>
      <c r="I45" s="79"/>
      <c r="J45" s="79"/>
      <c r="K45" s="28"/>
    </row>
    <row r="46" spans="1:18" hidden="1" x14ac:dyDescent="0.25">
      <c r="A46" s="8" t="s">
        <v>60</v>
      </c>
    </row>
    <row r="47" spans="1:18" x14ac:dyDescent="0.25">
      <c r="A47" s="8">
        <v>9</v>
      </c>
      <c r="B47" s="23" t="s">
        <v>91</v>
      </c>
      <c r="C47" s="23"/>
      <c r="D47" s="77" t="s">
        <v>92</v>
      </c>
      <c r="E47" s="78"/>
      <c r="F47" s="78"/>
      <c r="G47" s="24" t="s">
        <v>16</v>
      </c>
      <c r="H47" s="25"/>
      <c r="I47" s="25"/>
      <c r="J47" s="26"/>
      <c r="K47" s="26">
        <f>IF(AND(H47= "",I47= ""), 0, ROUND(ROUND(J47, 2) * ROUND(IF(I47="",H47,I47),  2), 2))</f>
        <v>0</v>
      </c>
      <c r="L47" s="8"/>
      <c r="N47" s="27">
        <v>0.2</v>
      </c>
      <c r="R47" s="8">
        <v>491</v>
      </c>
    </row>
    <row r="48" spans="1:18" ht="67.5" customHeight="1" x14ac:dyDescent="0.25">
      <c r="A48" s="8" t="s">
        <v>58</v>
      </c>
      <c r="B48" s="28"/>
      <c r="C48" s="28"/>
      <c r="D48" s="79" t="s">
        <v>93</v>
      </c>
      <c r="E48" s="79"/>
      <c r="F48" s="79"/>
      <c r="G48" s="79"/>
      <c r="H48" s="79"/>
      <c r="I48" s="79"/>
      <c r="J48" s="79"/>
      <c r="K48" s="28"/>
    </row>
    <row r="49" spans="1:18" hidden="1" x14ac:dyDescent="0.25">
      <c r="A49" s="8" t="s">
        <v>60</v>
      </c>
    </row>
    <row r="50" spans="1:18" x14ac:dyDescent="0.25">
      <c r="A50" s="8">
        <v>9</v>
      </c>
      <c r="B50" s="23" t="s">
        <v>94</v>
      </c>
      <c r="C50" s="23"/>
      <c r="D50" s="77" t="s">
        <v>95</v>
      </c>
      <c r="E50" s="78"/>
      <c r="F50" s="78"/>
      <c r="G50" s="24" t="s">
        <v>16</v>
      </c>
      <c r="H50" s="25"/>
      <c r="I50" s="25"/>
      <c r="J50" s="26"/>
      <c r="K50" s="26">
        <f>IF(AND(H50= "",I50= ""), 0, ROUND(ROUND(J50, 2) * ROUND(IF(I50="",H50,I50),  2), 2))</f>
        <v>0</v>
      </c>
      <c r="L50" s="8"/>
      <c r="N50" s="27">
        <v>0.2</v>
      </c>
      <c r="R50" s="8">
        <v>491</v>
      </c>
    </row>
    <row r="51" spans="1:18" ht="45" customHeight="1" x14ac:dyDescent="0.25">
      <c r="A51" s="8" t="s">
        <v>58</v>
      </c>
      <c r="B51" s="28"/>
      <c r="C51" s="28"/>
      <c r="D51" s="79" t="s">
        <v>96</v>
      </c>
      <c r="E51" s="79"/>
      <c r="F51" s="79"/>
      <c r="G51" s="79"/>
      <c r="H51" s="79"/>
      <c r="I51" s="79"/>
      <c r="J51" s="79"/>
      <c r="K51" s="28"/>
    </row>
    <row r="52" spans="1:18" hidden="1" x14ac:dyDescent="0.25">
      <c r="A52" s="8" t="s">
        <v>60</v>
      </c>
    </row>
    <row r="53" spans="1:18" hidden="1" x14ac:dyDescent="0.25">
      <c r="A53" s="8" t="s">
        <v>85</v>
      </c>
    </row>
    <row r="54" spans="1:18" x14ac:dyDescent="0.25">
      <c r="A54" s="8">
        <v>4</v>
      </c>
      <c r="B54" s="18" t="s">
        <v>97</v>
      </c>
      <c r="C54" s="18"/>
      <c r="D54" s="76" t="s">
        <v>98</v>
      </c>
      <c r="E54" s="76"/>
      <c r="F54" s="76"/>
      <c r="G54" s="21"/>
      <c r="H54" s="21"/>
      <c r="I54" s="21"/>
      <c r="J54" s="21"/>
      <c r="K54" s="22"/>
      <c r="L54" s="8"/>
    </row>
    <row r="55" spans="1:18" x14ac:dyDescent="0.25">
      <c r="A55" s="8">
        <v>9</v>
      </c>
      <c r="B55" s="23" t="s">
        <v>99</v>
      </c>
      <c r="C55" s="23"/>
      <c r="D55" s="77" t="s">
        <v>100</v>
      </c>
      <c r="E55" s="78"/>
      <c r="F55" s="78"/>
      <c r="G55" s="24" t="s">
        <v>16</v>
      </c>
      <c r="H55" s="25"/>
      <c r="I55" s="25"/>
      <c r="J55" s="26"/>
      <c r="K55" s="26">
        <f>IF(AND(H55= "",I55= ""), 0, ROUND(ROUND(J55, 2) * ROUND(IF(I55="",H55,I55),  2), 2))</f>
        <v>0</v>
      </c>
      <c r="L55" s="8"/>
      <c r="N55" s="27">
        <v>0.2</v>
      </c>
      <c r="R55" s="8">
        <v>491</v>
      </c>
    </row>
    <row r="56" spans="1:18" ht="45" customHeight="1" x14ac:dyDescent="0.25">
      <c r="A56" s="8" t="s">
        <v>58</v>
      </c>
      <c r="B56" s="28"/>
      <c r="C56" s="28"/>
      <c r="D56" s="79" t="s">
        <v>101</v>
      </c>
      <c r="E56" s="79"/>
      <c r="F56" s="79"/>
      <c r="G56" s="79"/>
      <c r="H56" s="79"/>
      <c r="I56" s="79"/>
      <c r="J56" s="79"/>
      <c r="K56" s="28"/>
    </row>
    <row r="57" spans="1:18" hidden="1" x14ac:dyDescent="0.25">
      <c r="A57" s="8" t="s">
        <v>60</v>
      </c>
    </row>
    <row r="58" spans="1:18" hidden="1" x14ac:dyDescent="0.25">
      <c r="A58" s="8" t="s">
        <v>85</v>
      </c>
    </row>
    <row r="59" spans="1:18" x14ac:dyDescent="0.25">
      <c r="A59" s="8">
        <v>4</v>
      </c>
      <c r="B59" s="18" t="s">
        <v>102</v>
      </c>
      <c r="C59" s="18"/>
      <c r="D59" s="76" t="s">
        <v>103</v>
      </c>
      <c r="E59" s="76"/>
      <c r="F59" s="76"/>
      <c r="G59" s="21"/>
      <c r="H59" s="21"/>
      <c r="I59" s="21"/>
      <c r="J59" s="21"/>
      <c r="K59" s="22"/>
      <c r="L59" s="8"/>
    </row>
    <row r="60" spans="1:18" x14ac:dyDescent="0.25">
      <c r="A60" s="8">
        <v>9</v>
      </c>
      <c r="B60" s="23" t="s">
        <v>104</v>
      </c>
      <c r="C60" s="23"/>
      <c r="D60" s="77" t="s">
        <v>105</v>
      </c>
      <c r="E60" s="78"/>
      <c r="F60" s="78"/>
      <c r="G60" s="24" t="s">
        <v>16</v>
      </c>
      <c r="H60" s="25"/>
      <c r="I60" s="25"/>
      <c r="J60" s="26"/>
      <c r="K60" s="26">
        <f>IF(AND(H60= "",I60= ""), 0, ROUND(ROUND(J60, 2) * ROUND(IF(I60="",H60,I60),  2), 2))</f>
        <v>0</v>
      </c>
      <c r="L60" s="8"/>
      <c r="N60" s="27">
        <v>0.2</v>
      </c>
      <c r="R60" s="8">
        <v>491</v>
      </c>
    </row>
    <row r="61" spans="1:18" ht="33.75" customHeight="1" x14ac:dyDescent="0.25">
      <c r="A61" s="8" t="s">
        <v>58</v>
      </c>
      <c r="B61" s="28"/>
      <c r="C61" s="28"/>
      <c r="D61" s="79" t="s">
        <v>106</v>
      </c>
      <c r="E61" s="79"/>
      <c r="F61" s="79"/>
      <c r="G61" s="79"/>
      <c r="H61" s="79"/>
      <c r="I61" s="79"/>
      <c r="J61" s="79"/>
      <c r="K61" s="28"/>
    </row>
    <row r="62" spans="1:18" hidden="1" x14ac:dyDescent="0.25">
      <c r="A62" s="8" t="s">
        <v>60</v>
      </c>
    </row>
    <row r="63" spans="1:18" hidden="1" x14ac:dyDescent="0.25">
      <c r="A63" s="8" t="s">
        <v>85</v>
      </c>
    </row>
    <row r="64" spans="1:18" x14ac:dyDescent="0.25">
      <c r="A64" s="8">
        <v>4</v>
      </c>
      <c r="B64" s="18" t="s">
        <v>107</v>
      </c>
      <c r="C64" s="18"/>
      <c r="D64" s="76" t="s">
        <v>108</v>
      </c>
      <c r="E64" s="76"/>
      <c r="F64" s="76"/>
      <c r="G64" s="21"/>
      <c r="H64" s="21"/>
      <c r="I64" s="21"/>
      <c r="J64" s="21"/>
      <c r="K64" s="22"/>
      <c r="L64" s="8"/>
    </row>
    <row r="65" spans="1:18" ht="22.5" customHeight="1" x14ac:dyDescent="0.25">
      <c r="A65" s="8">
        <v>9</v>
      </c>
      <c r="B65" s="23" t="s">
        <v>109</v>
      </c>
      <c r="C65" s="23"/>
      <c r="D65" s="77" t="s">
        <v>110</v>
      </c>
      <c r="E65" s="78"/>
      <c r="F65" s="78"/>
      <c r="G65" s="24" t="s">
        <v>16</v>
      </c>
      <c r="H65" s="25"/>
      <c r="I65" s="25"/>
      <c r="J65" s="26"/>
      <c r="K65" s="26">
        <f>IF(AND(H65= "",I65= ""), 0, ROUND(ROUND(J65, 2) * ROUND(IF(I65="",H65,I65),  2), 2))</f>
        <v>0</v>
      </c>
      <c r="L65" s="8"/>
      <c r="N65" s="27">
        <v>0.2</v>
      </c>
      <c r="R65" s="8">
        <v>491</v>
      </c>
    </row>
    <row r="66" spans="1:18" ht="45" customHeight="1" x14ac:dyDescent="0.25">
      <c r="A66" s="8" t="s">
        <v>58</v>
      </c>
      <c r="B66" s="28"/>
      <c r="C66" s="28"/>
      <c r="D66" s="79" t="s">
        <v>111</v>
      </c>
      <c r="E66" s="79"/>
      <c r="F66" s="79"/>
      <c r="G66" s="79"/>
      <c r="H66" s="79"/>
      <c r="I66" s="79"/>
      <c r="J66" s="79"/>
      <c r="K66" s="28"/>
    </row>
    <row r="67" spans="1:18" hidden="1" x14ac:dyDescent="0.25">
      <c r="A67" s="8" t="s">
        <v>60</v>
      </c>
    </row>
    <row r="68" spans="1:18" ht="22.5" customHeight="1" x14ac:dyDescent="0.25">
      <c r="A68" s="8">
        <v>9</v>
      </c>
      <c r="B68" s="23" t="s">
        <v>112</v>
      </c>
      <c r="C68" s="23"/>
      <c r="D68" s="77" t="s">
        <v>113</v>
      </c>
      <c r="E68" s="78"/>
      <c r="F68" s="78"/>
      <c r="G68" s="24" t="s">
        <v>16</v>
      </c>
      <c r="H68" s="25"/>
      <c r="I68" s="25"/>
      <c r="J68" s="26"/>
      <c r="K68" s="26">
        <f>IF(AND(H68= "",I68= ""), 0, ROUND(ROUND(J68, 2) * ROUND(IF(I68="",H68,I68),  2), 2))</f>
        <v>0</v>
      </c>
      <c r="L68" s="8"/>
      <c r="N68" s="27">
        <v>0.2</v>
      </c>
      <c r="R68" s="8">
        <v>491</v>
      </c>
    </row>
    <row r="69" spans="1:18" ht="45" customHeight="1" x14ac:dyDescent="0.25">
      <c r="A69" s="8" t="s">
        <v>58</v>
      </c>
      <c r="B69" s="28"/>
      <c r="C69" s="28"/>
      <c r="D69" s="79" t="s">
        <v>114</v>
      </c>
      <c r="E69" s="79"/>
      <c r="F69" s="79"/>
      <c r="G69" s="79"/>
      <c r="H69" s="79"/>
      <c r="I69" s="79"/>
      <c r="J69" s="79"/>
      <c r="K69" s="28"/>
    </row>
    <row r="70" spans="1:18" hidden="1" x14ac:dyDescent="0.25">
      <c r="A70" s="8" t="s">
        <v>60</v>
      </c>
    </row>
    <row r="71" spans="1:18" x14ac:dyDescent="0.25">
      <c r="A71" s="8">
        <v>9</v>
      </c>
      <c r="B71" s="23" t="s">
        <v>115</v>
      </c>
      <c r="C71" s="23"/>
      <c r="D71" s="77" t="s">
        <v>116</v>
      </c>
      <c r="E71" s="78"/>
      <c r="F71" s="78"/>
      <c r="G71" s="24" t="s">
        <v>16</v>
      </c>
      <c r="H71" s="25"/>
      <c r="I71" s="25"/>
      <c r="J71" s="26"/>
      <c r="K71" s="26">
        <f>IF(AND(H71= "",I71= ""), 0, ROUND(ROUND(J71, 2) * ROUND(IF(I71="",H71,I71),  2), 2))</f>
        <v>0</v>
      </c>
      <c r="L71" s="8"/>
      <c r="N71" s="27">
        <v>0.2</v>
      </c>
      <c r="R71" s="8">
        <v>491</v>
      </c>
    </row>
    <row r="72" spans="1:18" ht="112.5" customHeight="1" x14ac:dyDescent="0.25">
      <c r="A72" s="8" t="s">
        <v>58</v>
      </c>
      <c r="B72" s="28"/>
      <c r="C72" s="28"/>
      <c r="D72" s="79" t="s">
        <v>117</v>
      </c>
      <c r="E72" s="79"/>
      <c r="F72" s="79"/>
      <c r="G72" s="79"/>
      <c r="H72" s="79"/>
      <c r="I72" s="79"/>
      <c r="J72" s="79"/>
      <c r="K72" s="28"/>
    </row>
    <row r="73" spans="1:18" hidden="1" x14ac:dyDescent="0.25">
      <c r="A73" s="8" t="s">
        <v>60</v>
      </c>
    </row>
    <row r="74" spans="1:18" x14ac:dyDescent="0.25">
      <c r="A74" s="8">
        <v>9</v>
      </c>
      <c r="B74" s="23" t="s">
        <v>118</v>
      </c>
      <c r="C74" s="23"/>
      <c r="D74" s="77" t="s">
        <v>119</v>
      </c>
      <c r="E74" s="78"/>
      <c r="F74" s="78"/>
      <c r="G74" s="24" t="s">
        <v>16</v>
      </c>
      <c r="H74" s="25"/>
      <c r="I74" s="25"/>
      <c r="J74" s="26"/>
      <c r="K74" s="26">
        <f>IF(AND(H74= "",I74= ""), 0, ROUND(ROUND(J74, 2) * ROUND(IF(I74="",H74,I74),  2), 2))</f>
        <v>0</v>
      </c>
      <c r="L74" s="8"/>
      <c r="N74" s="27">
        <v>0.2</v>
      </c>
      <c r="R74" s="8">
        <v>491</v>
      </c>
    </row>
    <row r="75" spans="1:18" ht="56.25" customHeight="1" x14ac:dyDescent="0.25">
      <c r="A75" s="8" t="s">
        <v>58</v>
      </c>
      <c r="B75" s="28"/>
      <c r="C75" s="28"/>
      <c r="D75" s="79" t="s">
        <v>120</v>
      </c>
      <c r="E75" s="79"/>
      <c r="F75" s="79"/>
      <c r="G75" s="79"/>
      <c r="H75" s="79"/>
      <c r="I75" s="79"/>
      <c r="J75" s="79"/>
      <c r="K75" s="28"/>
    </row>
    <row r="76" spans="1:18" hidden="1" x14ac:dyDescent="0.25">
      <c r="A76" s="8" t="s">
        <v>60</v>
      </c>
    </row>
    <row r="77" spans="1:18" x14ac:dyDescent="0.25">
      <c r="A77" s="8">
        <v>9</v>
      </c>
      <c r="B77" s="23" t="s">
        <v>121</v>
      </c>
      <c r="C77" s="23"/>
      <c r="D77" s="77" t="s">
        <v>122</v>
      </c>
      <c r="E77" s="78"/>
      <c r="F77" s="78"/>
      <c r="G77" s="24" t="s">
        <v>123</v>
      </c>
      <c r="H77" s="25"/>
      <c r="I77" s="25"/>
      <c r="J77" s="26"/>
      <c r="K77" s="26">
        <f>IF(AND(H77= "",I77= ""), 0, ROUND(ROUND(J77, 2) * ROUND(IF(I77="",H77,I77),  2), 2))</f>
        <v>0</v>
      </c>
      <c r="L77" s="8"/>
      <c r="N77" s="27">
        <v>0.2</v>
      </c>
      <c r="R77" s="8">
        <v>491</v>
      </c>
    </row>
    <row r="78" spans="1:18" ht="33.75" customHeight="1" x14ac:dyDescent="0.25">
      <c r="A78" s="8" t="s">
        <v>58</v>
      </c>
      <c r="B78" s="28"/>
      <c r="C78" s="28"/>
      <c r="D78" s="79" t="s">
        <v>124</v>
      </c>
      <c r="E78" s="79"/>
      <c r="F78" s="79"/>
      <c r="G78" s="79"/>
      <c r="H78" s="79"/>
      <c r="I78" s="79"/>
      <c r="J78" s="79"/>
      <c r="K78" s="28"/>
    </row>
    <row r="79" spans="1:18" hidden="1" x14ac:dyDescent="0.25">
      <c r="A79" s="8" t="s">
        <v>60</v>
      </c>
    </row>
    <row r="80" spans="1:18" x14ac:dyDescent="0.25">
      <c r="A80" s="8">
        <v>9</v>
      </c>
      <c r="B80" s="23" t="s">
        <v>125</v>
      </c>
      <c r="C80" s="23"/>
      <c r="D80" s="77" t="s">
        <v>126</v>
      </c>
      <c r="E80" s="78"/>
      <c r="F80" s="78"/>
      <c r="G80" s="24" t="s">
        <v>17</v>
      </c>
      <c r="H80" s="29"/>
      <c r="I80" s="29"/>
      <c r="J80" s="26"/>
      <c r="K80" s="26">
        <f>IF(AND(H80= "",I80= ""), 0, ROUND(ROUND(J80, 2) * ROUND(IF(I80="",H80,I80),  0), 2))</f>
        <v>0</v>
      </c>
      <c r="L80" s="8"/>
      <c r="N80" s="27">
        <v>0.2</v>
      </c>
      <c r="R80" s="8">
        <v>491</v>
      </c>
    </row>
    <row r="81" spans="1:18" ht="78.75" customHeight="1" x14ac:dyDescent="0.25">
      <c r="A81" s="8" t="s">
        <v>58</v>
      </c>
      <c r="B81" s="28"/>
      <c r="C81" s="28"/>
      <c r="D81" s="79" t="s">
        <v>127</v>
      </c>
      <c r="E81" s="79"/>
      <c r="F81" s="79"/>
      <c r="G81" s="79"/>
      <c r="H81" s="79"/>
      <c r="I81" s="79"/>
      <c r="J81" s="79"/>
      <c r="K81" s="28"/>
    </row>
    <row r="82" spans="1:18" hidden="1" x14ac:dyDescent="0.25">
      <c r="A82" s="8" t="s">
        <v>60</v>
      </c>
    </row>
    <row r="83" spans="1:18" hidden="1" x14ac:dyDescent="0.25">
      <c r="A83" s="8" t="s">
        <v>85</v>
      </c>
    </row>
    <row r="84" spans="1:18" x14ac:dyDescent="0.25">
      <c r="A84" s="8">
        <v>4</v>
      </c>
      <c r="B84" s="18" t="s">
        <v>128</v>
      </c>
      <c r="C84" s="18"/>
      <c r="D84" s="76" t="s">
        <v>129</v>
      </c>
      <c r="E84" s="76"/>
      <c r="F84" s="76"/>
      <c r="G84" s="21"/>
      <c r="H84" s="21"/>
      <c r="I84" s="21"/>
      <c r="J84" s="21"/>
      <c r="K84" s="22"/>
      <c r="L84" s="8"/>
    </row>
    <row r="85" spans="1:18" x14ac:dyDescent="0.25">
      <c r="A85" s="8">
        <v>9</v>
      </c>
      <c r="B85" s="23" t="s">
        <v>130</v>
      </c>
      <c r="C85" s="23"/>
      <c r="D85" s="77" t="s">
        <v>131</v>
      </c>
      <c r="E85" s="78"/>
      <c r="F85" s="78"/>
      <c r="G85" s="24" t="s">
        <v>16</v>
      </c>
      <c r="H85" s="25"/>
      <c r="I85" s="25"/>
      <c r="J85" s="26"/>
      <c r="K85" s="26">
        <f>IF(AND(H85= "",I85= ""), 0, ROUND(ROUND(J85, 2) * ROUND(IF(I85="",H85,I85),  2), 2))</f>
        <v>0</v>
      </c>
      <c r="L85" s="8"/>
      <c r="N85" s="27">
        <v>0.2</v>
      </c>
      <c r="R85" s="8">
        <v>491</v>
      </c>
    </row>
    <row r="86" spans="1:18" ht="33.75" customHeight="1" x14ac:dyDescent="0.25">
      <c r="A86" s="8" t="s">
        <v>58</v>
      </c>
      <c r="B86" s="28"/>
      <c r="C86" s="28"/>
      <c r="D86" s="79" t="s">
        <v>132</v>
      </c>
      <c r="E86" s="79"/>
      <c r="F86" s="79"/>
      <c r="G86" s="79"/>
      <c r="H86" s="79"/>
      <c r="I86" s="79"/>
      <c r="J86" s="79"/>
      <c r="K86" s="28"/>
    </row>
    <row r="87" spans="1:18" hidden="1" x14ac:dyDescent="0.25">
      <c r="A87" s="8" t="s">
        <v>60</v>
      </c>
    </row>
    <row r="88" spans="1:18" hidden="1" x14ac:dyDescent="0.25">
      <c r="A88" s="8" t="s">
        <v>85</v>
      </c>
    </row>
    <row r="89" spans="1:18" x14ac:dyDescent="0.25">
      <c r="A89" s="8">
        <v>4</v>
      </c>
      <c r="B89" s="18" t="s">
        <v>133</v>
      </c>
      <c r="C89" s="18"/>
      <c r="D89" s="76" t="s">
        <v>134</v>
      </c>
      <c r="E89" s="76"/>
      <c r="F89" s="76"/>
      <c r="G89" s="21"/>
      <c r="H89" s="21"/>
      <c r="I89" s="21"/>
      <c r="J89" s="21"/>
      <c r="K89" s="22"/>
      <c r="L89" s="8"/>
    </row>
    <row r="90" spans="1:18" x14ac:dyDescent="0.25">
      <c r="A90" s="8">
        <v>9</v>
      </c>
      <c r="B90" s="23" t="s">
        <v>135</v>
      </c>
      <c r="C90" s="23"/>
      <c r="D90" s="77" t="s">
        <v>136</v>
      </c>
      <c r="E90" s="78"/>
      <c r="F90" s="78"/>
      <c r="G90" s="24" t="s">
        <v>17</v>
      </c>
      <c r="H90" s="29"/>
      <c r="I90" s="29"/>
      <c r="J90" s="26"/>
      <c r="K90" s="26">
        <f>IF(AND(H90= "",I90= ""), 0, ROUND(ROUND(J90, 2) * ROUND(IF(I90="",H90,I90),  0), 2))</f>
        <v>0</v>
      </c>
      <c r="L90" s="8"/>
      <c r="N90" s="27">
        <v>0.2</v>
      </c>
      <c r="R90" s="8">
        <v>491</v>
      </c>
    </row>
    <row r="91" spans="1:18" ht="45" customHeight="1" x14ac:dyDescent="0.25">
      <c r="A91" s="8" t="s">
        <v>58</v>
      </c>
      <c r="B91" s="28"/>
      <c r="C91" s="28"/>
      <c r="D91" s="79" t="s">
        <v>137</v>
      </c>
      <c r="E91" s="79"/>
      <c r="F91" s="79"/>
      <c r="G91" s="79"/>
      <c r="H91" s="79"/>
      <c r="I91" s="79"/>
      <c r="J91" s="79"/>
      <c r="K91" s="28"/>
    </row>
    <row r="92" spans="1:18" hidden="1" x14ac:dyDescent="0.25">
      <c r="A92" s="8" t="s">
        <v>60</v>
      </c>
    </row>
    <row r="93" spans="1:18" x14ac:dyDescent="0.25">
      <c r="A93" s="8">
        <v>9</v>
      </c>
      <c r="B93" s="23" t="s">
        <v>138</v>
      </c>
      <c r="C93" s="23"/>
      <c r="D93" s="77" t="s">
        <v>139</v>
      </c>
      <c r="E93" s="78"/>
      <c r="F93" s="78"/>
      <c r="G93" s="24" t="s">
        <v>123</v>
      </c>
      <c r="H93" s="25"/>
      <c r="I93" s="25"/>
      <c r="J93" s="26"/>
      <c r="K93" s="26">
        <f>IF(AND(H93= "",I93= ""), 0, ROUND(ROUND(J93, 2) * ROUND(IF(I93="",H93,I93),  2), 2))</f>
        <v>0</v>
      </c>
      <c r="L93" s="8"/>
      <c r="N93" s="27">
        <v>0.2</v>
      </c>
      <c r="R93" s="8">
        <v>491</v>
      </c>
    </row>
    <row r="94" spans="1:18" ht="45" customHeight="1" x14ac:dyDescent="0.25">
      <c r="A94" s="8" t="s">
        <v>58</v>
      </c>
      <c r="B94" s="28"/>
      <c r="C94" s="28"/>
      <c r="D94" s="79" t="s">
        <v>140</v>
      </c>
      <c r="E94" s="79"/>
      <c r="F94" s="79"/>
      <c r="G94" s="79"/>
      <c r="H94" s="79"/>
      <c r="I94" s="79"/>
      <c r="J94" s="79"/>
      <c r="K94" s="28"/>
    </row>
    <row r="95" spans="1:18" hidden="1" x14ac:dyDescent="0.25">
      <c r="A95" s="8" t="s">
        <v>60</v>
      </c>
    </row>
    <row r="96" spans="1:18" x14ac:dyDescent="0.25">
      <c r="A96" s="8">
        <v>9</v>
      </c>
      <c r="B96" s="23" t="s">
        <v>141</v>
      </c>
      <c r="C96" s="23"/>
      <c r="D96" s="77" t="s">
        <v>142</v>
      </c>
      <c r="E96" s="78"/>
      <c r="F96" s="78"/>
      <c r="G96" s="24" t="s">
        <v>123</v>
      </c>
      <c r="H96" s="25"/>
      <c r="I96" s="25"/>
      <c r="J96" s="26"/>
      <c r="K96" s="26">
        <f>IF(AND(H96= "",I96= ""), 0, ROUND(ROUND(J96, 2) * ROUND(IF(I96="",H96,I96),  2), 2))</f>
        <v>0</v>
      </c>
      <c r="L96" s="8"/>
      <c r="N96" s="27">
        <v>0.2</v>
      </c>
      <c r="R96" s="8">
        <v>491</v>
      </c>
    </row>
    <row r="97" spans="1:18" ht="56.25" customHeight="1" x14ac:dyDescent="0.25">
      <c r="A97" s="8" t="s">
        <v>58</v>
      </c>
      <c r="B97" s="28"/>
      <c r="C97" s="28"/>
      <c r="D97" s="79" t="s">
        <v>143</v>
      </c>
      <c r="E97" s="79"/>
      <c r="F97" s="79"/>
      <c r="G97" s="79"/>
      <c r="H97" s="79"/>
      <c r="I97" s="79"/>
      <c r="J97" s="79"/>
      <c r="K97" s="28"/>
    </row>
    <row r="98" spans="1:18" hidden="1" x14ac:dyDescent="0.25">
      <c r="A98" s="8" t="s">
        <v>60</v>
      </c>
    </row>
    <row r="99" spans="1:18" x14ac:dyDescent="0.25">
      <c r="A99" s="8">
        <v>9</v>
      </c>
      <c r="B99" s="23" t="s">
        <v>144</v>
      </c>
      <c r="C99" s="23"/>
      <c r="D99" s="77" t="s">
        <v>145</v>
      </c>
      <c r="E99" s="78"/>
      <c r="F99" s="78"/>
      <c r="G99" s="24" t="s">
        <v>123</v>
      </c>
      <c r="H99" s="25"/>
      <c r="I99" s="25"/>
      <c r="J99" s="26"/>
      <c r="K99" s="26">
        <f>IF(AND(H99= "",I99= ""), 0, ROUND(ROUND(J99, 2) * ROUND(IF(I99="",H99,I99),  2), 2))</f>
        <v>0</v>
      </c>
      <c r="L99" s="8"/>
      <c r="N99" s="27">
        <v>0.2</v>
      </c>
      <c r="R99" s="8">
        <v>491</v>
      </c>
    </row>
    <row r="100" spans="1:18" ht="33.75" customHeight="1" x14ac:dyDescent="0.25">
      <c r="A100" s="8" t="s">
        <v>58</v>
      </c>
      <c r="B100" s="28"/>
      <c r="C100" s="28"/>
      <c r="D100" s="79" t="s">
        <v>146</v>
      </c>
      <c r="E100" s="79"/>
      <c r="F100" s="79"/>
      <c r="G100" s="79"/>
      <c r="H100" s="79"/>
      <c r="I100" s="79"/>
      <c r="J100" s="79"/>
      <c r="K100" s="28"/>
    </row>
    <row r="101" spans="1:18" hidden="1" x14ac:dyDescent="0.25">
      <c r="A101" s="8" t="s">
        <v>60</v>
      </c>
    </row>
    <row r="102" spans="1:18" x14ac:dyDescent="0.25">
      <c r="A102" s="8">
        <v>9</v>
      </c>
      <c r="B102" s="23" t="s">
        <v>147</v>
      </c>
      <c r="C102" s="23"/>
      <c r="D102" s="77" t="s">
        <v>148</v>
      </c>
      <c r="E102" s="78"/>
      <c r="F102" s="78"/>
      <c r="G102" s="24" t="s">
        <v>149</v>
      </c>
      <c r="H102" s="29"/>
      <c r="I102" s="29"/>
      <c r="J102" s="26"/>
      <c r="K102" s="26">
        <f>IF(AND(H102= "",I102= ""), 0, ROUND(ROUND(J102, 2) * ROUND(IF(I102="",H102,I102),  0), 2))</f>
        <v>0</v>
      </c>
      <c r="L102" s="8"/>
      <c r="N102" s="27">
        <v>0.2</v>
      </c>
      <c r="R102" s="8">
        <v>491</v>
      </c>
    </row>
    <row r="103" spans="1:18" ht="33.75" customHeight="1" x14ac:dyDescent="0.25">
      <c r="A103" s="8" t="s">
        <v>58</v>
      </c>
      <c r="B103" s="28"/>
      <c r="C103" s="28"/>
      <c r="D103" s="79" t="s">
        <v>150</v>
      </c>
      <c r="E103" s="79"/>
      <c r="F103" s="79"/>
      <c r="G103" s="79"/>
      <c r="H103" s="79"/>
      <c r="I103" s="79"/>
      <c r="J103" s="79"/>
      <c r="K103" s="28"/>
    </row>
    <row r="104" spans="1:18" hidden="1" x14ac:dyDescent="0.25">
      <c r="A104" s="8" t="s">
        <v>60</v>
      </c>
    </row>
    <row r="105" spans="1:18" x14ac:dyDescent="0.25">
      <c r="A105" s="8">
        <v>9</v>
      </c>
      <c r="B105" s="23" t="s">
        <v>151</v>
      </c>
      <c r="C105" s="23"/>
      <c r="D105" s="77" t="s">
        <v>152</v>
      </c>
      <c r="E105" s="78"/>
      <c r="F105" s="78"/>
      <c r="G105" s="24" t="s">
        <v>123</v>
      </c>
      <c r="H105" s="25"/>
      <c r="I105" s="25"/>
      <c r="J105" s="26"/>
      <c r="K105" s="26">
        <f>IF(AND(H105= "",I105= ""), 0, ROUND(ROUND(J105, 2) * ROUND(IF(I105="",H105,I105),  2), 2))</f>
        <v>0</v>
      </c>
      <c r="L105" s="8"/>
      <c r="N105" s="27">
        <v>0.2</v>
      </c>
      <c r="R105" s="8">
        <v>491</v>
      </c>
    </row>
    <row r="106" spans="1:18" ht="33.75" customHeight="1" x14ac:dyDescent="0.25">
      <c r="A106" s="8" t="s">
        <v>58</v>
      </c>
      <c r="B106" s="28"/>
      <c r="C106" s="28"/>
      <c r="D106" s="79" t="s">
        <v>153</v>
      </c>
      <c r="E106" s="79"/>
      <c r="F106" s="79"/>
      <c r="G106" s="79"/>
      <c r="H106" s="79"/>
      <c r="I106" s="79"/>
      <c r="J106" s="79"/>
      <c r="K106" s="28"/>
    </row>
    <row r="107" spans="1:18" hidden="1" x14ac:dyDescent="0.25">
      <c r="A107" s="8" t="s">
        <v>60</v>
      </c>
    </row>
    <row r="108" spans="1:18" x14ac:dyDescent="0.25">
      <c r="A108" s="8">
        <v>9</v>
      </c>
      <c r="B108" s="23" t="s">
        <v>154</v>
      </c>
      <c r="C108" s="23"/>
      <c r="D108" s="77" t="s">
        <v>155</v>
      </c>
      <c r="E108" s="78"/>
      <c r="F108" s="78"/>
      <c r="G108" s="24" t="s">
        <v>123</v>
      </c>
      <c r="H108" s="25"/>
      <c r="I108" s="25"/>
      <c r="J108" s="26"/>
      <c r="K108" s="26">
        <f>IF(AND(H108= "",I108= ""), 0, ROUND(ROUND(J108, 2) * ROUND(IF(I108="",H108,I108),  2), 2))</f>
        <v>0</v>
      </c>
      <c r="L108" s="8"/>
      <c r="N108" s="27">
        <v>0.2</v>
      </c>
      <c r="R108" s="8">
        <v>491</v>
      </c>
    </row>
    <row r="109" spans="1:18" ht="56.25" customHeight="1" x14ac:dyDescent="0.25">
      <c r="A109" s="8" t="s">
        <v>58</v>
      </c>
      <c r="B109" s="28"/>
      <c r="C109" s="28"/>
      <c r="D109" s="79" t="s">
        <v>156</v>
      </c>
      <c r="E109" s="79"/>
      <c r="F109" s="79"/>
      <c r="G109" s="79"/>
      <c r="H109" s="79"/>
      <c r="I109" s="79"/>
      <c r="J109" s="79"/>
      <c r="K109" s="28"/>
    </row>
    <row r="110" spans="1:18" hidden="1" x14ac:dyDescent="0.25">
      <c r="A110" s="8" t="s">
        <v>60</v>
      </c>
    </row>
    <row r="111" spans="1:18" x14ac:dyDescent="0.25">
      <c r="A111" s="8">
        <v>9</v>
      </c>
      <c r="B111" s="23" t="s">
        <v>157</v>
      </c>
      <c r="C111" s="23"/>
      <c r="D111" s="77" t="s">
        <v>158</v>
      </c>
      <c r="E111" s="78"/>
      <c r="F111" s="78"/>
      <c r="G111" s="24" t="s">
        <v>149</v>
      </c>
      <c r="H111" s="29"/>
      <c r="I111" s="29"/>
      <c r="J111" s="26"/>
      <c r="K111" s="26">
        <f>IF(AND(H111= "",I111= ""), 0, ROUND(ROUND(J111, 2) * ROUND(IF(I111="",H111,I111),  0), 2))</f>
        <v>0</v>
      </c>
      <c r="L111" s="8"/>
      <c r="N111" s="27">
        <v>0.2</v>
      </c>
      <c r="R111" s="8">
        <v>491</v>
      </c>
    </row>
    <row r="112" spans="1:18" hidden="1" x14ac:dyDescent="0.25">
      <c r="A112" s="8" t="s">
        <v>60</v>
      </c>
    </row>
    <row r="113" spans="1:18" x14ac:dyDescent="0.25">
      <c r="A113" s="8">
        <v>9</v>
      </c>
      <c r="B113" s="23" t="s">
        <v>159</v>
      </c>
      <c r="C113" s="23"/>
      <c r="D113" s="77" t="s">
        <v>160</v>
      </c>
      <c r="E113" s="78"/>
      <c r="F113" s="78"/>
      <c r="G113" s="24" t="s">
        <v>149</v>
      </c>
      <c r="H113" s="29"/>
      <c r="I113" s="29"/>
      <c r="J113" s="26"/>
      <c r="K113" s="26">
        <f>IF(AND(H113= "",I113= ""), 0, ROUND(ROUND(J113, 2) * ROUND(IF(I113="",H113,I113),  0), 2))</f>
        <v>0</v>
      </c>
      <c r="L113" s="8"/>
      <c r="N113" s="27">
        <v>0.2</v>
      </c>
      <c r="R113" s="8">
        <v>491</v>
      </c>
    </row>
    <row r="114" spans="1:18" hidden="1" x14ac:dyDescent="0.25">
      <c r="A114" s="8" t="s">
        <v>60</v>
      </c>
    </row>
    <row r="115" spans="1:18" hidden="1" x14ac:dyDescent="0.25">
      <c r="A115" s="8" t="s">
        <v>85</v>
      </c>
    </row>
    <row r="116" spans="1:18" x14ac:dyDescent="0.25">
      <c r="A116" s="8" t="s">
        <v>48</v>
      </c>
      <c r="B116" s="20"/>
      <c r="C116" s="20"/>
      <c r="D116" s="61"/>
      <c r="E116" s="61"/>
      <c r="F116" s="61"/>
      <c r="K116" s="20"/>
    </row>
    <row r="117" spans="1:18" x14ac:dyDescent="0.25">
      <c r="B117" s="20"/>
      <c r="C117" s="20"/>
      <c r="D117" s="64" t="s">
        <v>53</v>
      </c>
      <c r="E117" s="65"/>
      <c r="F117" s="65"/>
      <c r="G117" s="62"/>
      <c r="H117" s="62"/>
      <c r="I117" s="62"/>
      <c r="J117" s="62"/>
      <c r="K117" s="63"/>
    </row>
    <row r="118" spans="1:18" x14ac:dyDescent="0.25">
      <c r="B118" s="20"/>
      <c r="C118" s="20"/>
      <c r="D118" s="67"/>
      <c r="E118" s="41"/>
      <c r="F118" s="41"/>
      <c r="G118" s="41"/>
      <c r="H118" s="41"/>
      <c r="I118" s="41"/>
      <c r="J118" s="41"/>
      <c r="K118" s="66"/>
    </row>
    <row r="119" spans="1:18" x14ac:dyDescent="0.25">
      <c r="B119" s="20"/>
      <c r="C119" s="20"/>
      <c r="D119" s="70" t="s">
        <v>49</v>
      </c>
      <c r="E119" s="71"/>
      <c r="F119" s="71"/>
      <c r="G119" s="68">
        <f>SUMIF(L14:L116, IF(L13="","",L13), K14:K116)</f>
        <v>0</v>
      </c>
      <c r="H119" s="68"/>
      <c r="I119" s="68"/>
      <c r="J119" s="68"/>
      <c r="K119" s="69"/>
    </row>
    <row r="120" spans="1:18" hidden="1" x14ac:dyDescent="0.25">
      <c r="B120" s="20"/>
      <c r="C120" s="20"/>
      <c r="D120" s="74" t="s">
        <v>50</v>
      </c>
      <c r="E120" s="75"/>
      <c r="F120" s="75"/>
      <c r="G120" s="72">
        <f>ROUND(SUMIF(L14:L116, IF(L13="","",L13), K14:K116) * 0.2, 2)</f>
        <v>0</v>
      </c>
      <c r="H120" s="72"/>
      <c r="I120" s="72"/>
      <c r="J120" s="72"/>
      <c r="K120" s="73"/>
    </row>
    <row r="121" spans="1:18" hidden="1" x14ac:dyDescent="0.25">
      <c r="B121" s="20"/>
      <c r="C121" s="20"/>
      <c r="D121" s="70" t="s">
        <v>51</v>
      </c>
      <c r="E121" s="71"/>
      <c r="F121" s="71"/>
      <c r="G121" s="68">
        <f>SUM(G119:G120)</f>
        <v>0</v>
      </c>
      <c r="H121" s="68"/>
      <c r="I121" s="68"/>
      <c r="J121" s="68"/>
      <c r="K121" s="69"/>
    </row>
    <row r="122" spans="1:18" ht="47.25" customHeight="1" x14ac:dyDescent="0.25">
      <c r="A122" s="8">
        <v>3</v>
      </c>
      <c r="B122" s="18" t="s">
        <v>161</v>
      </c>
      <c r="C122" s="18"/>
      <c r="D122" s="60" t="s">
        <v>162</v>
      </c>
      <c r="E122" s="60"/>
      <c r="F122" s="60"/>
      <c r="G122" s="1"/>
      <c r="H122" s="1"/>
      <c r="I122" s="1"/>
      <c r="J122" s="1"/>
      <c r="K122" s="19"/>
      <c r="L122" s="8"/>
    </row>
    <row r="123" spans="1:18" x14ac:dyDescent="0.25">
      <c r="A123" s="8">
        <v>9</v>
      </c>
      <c r="B123" s="23" t="s">
        <v>163</v>
      </c>
      <c r="C123" s="23"/>
      <c r="D123" s="77" t="s">
        <v>164</v>
      </c>
      <c r="E123" s="78"/>
      <c r="F123" s="78"/>
      <c r="G123" s="24" t="s">
        <v>17</v>
      </c>
      <c r="H123" s="29"/>
      <c r="I123" s="29"/>
      <c r="J123" s="26"/>
      <c r="K123" s="26">
        <f>IF(AND(H123= "",I123= ""), 0, ROUND(ROUND(J123, 2) * ROUND(IF(I123="",H123,I123),  0), 2))</f>
        <v>0</v>
      </c>
      <c r="L123" s="8"/>
      <c r="N123" s="27">
        <v>0.2</v>
      </c>
      <c r="R123" s="8">
        <v>491</v>
      </c>
    </row>
    <row r="124" spans="1:18" hidden="1" x14ac:dyDescent="0.25">
      <c r="A124" s="8" t="s">
        <v>60</v>
      </c>
    </row>
    <row r="125" spans="1:18" x14ac:dyDescent="0.25">
      <c r="A125" s="8">
        <v>9</v>
      </c>
      <c r="B125" s="23" t="s">
        <v>165</v>
      </c>
      <c r="C125" s="23"/>
      <c r="D125" s="77" t="s">
        <v>166</v>
      </c>
      <c r="E125" s="78"/>
      <c r="F125" s="78"/>
      <c r="G125" s="24" t="s">
        <v>17</v>
      </c>
      <c r="H125" s="29"/>
      <c r="I125" s="29"/>
      <c r="J125" s="26"/>
      <c r="K125" s="26">
        <f>IF(AND(H125= "",I125= ""), 0, ROUND(ROUND(J125, 2) * ROUND(IF(I125="",H125,I125),  0), 2))</f>
        <v>0</v>
      </c>
      <c r="L125" s="8"/>
      <c r="N125" s="27">
        <v>0.2</v>
      </c>
      <c r="R125" s="8">
        <v>491</v>
      </c>
    </row>
    <row r="126" spans="1:18" hidden="1" x14ac:dyDescent="0.25">
      <c r="A126" s="8" t="s">
        <v>60</v>
      </c>
    </row>
    <row r="127" spans="1:18" x14ac:dyDescent="0.25">
      <c r="A127" s="8" t="s">
        <v>48</v>
      </c>
      <c r="B127" s="20"/>
      <c r="C127" s="20"/>
      <c r="D127" s="61"/>
      <c r="E127" s="61"/>
      <c r="F127" s="61"/>
      <c r="K127" s="20"/>
    </row>
    <row r="128" spans="1:18" ht="38.25" customHeight="1" x14ac:dyDescent="0.25">
      <c r="B128" s="20"/>
      <c r="C128" s="20"/>
      <c r="D128" s="75" t="s">
        <v>167</v>
      </c>
      <c r="E128" s="65"/>
      <c r="F128" s="65"/>
      <c r="G128" s="62"/>
      <c r="H128" s="62"/>
      <c r="I128" s="62"/>
      <c r="J128" s="62"/>
      <c r="K128" s="63"/>
    </row>
    <row r="129" spans="1:11" x14ac:dyDescent="0.25">
      <c r="B129" s="20"/>
      <c r="C129" s="20"/>
      <c r="D129" s="67"/>
      <c r="E129" s="41"/>
      <c r="F129" s="41"/>
      <c r="G129" s="41"/>
      <c r="H129" s="41"/>
      <c r="I129" s="41"/>
      <c r="J129" s="41"/>
      <c r="K129" s="66"/>
    </row>
    <row r="130" spans="1:11" x14ac:dyDescent="0.25">
      <c r="B130" s="20"/>
      <c r="C130" s="20"/>
      <c r="D130" s="70" t="s">
        <v>49</v>
      </c>
      <c r="E130" s="71"/>
      <c r="F130" s="71"/>
      <c r="G130" s="68">
        <f>SUMIF(L123:L127, IF(L122="","",L122), K123:K127)</f>
        <v>0</v>
      </c>
      <c r="H130" s="68"/>
      <c r="I130" s="68"/>
      <c r="J130" s="68"/>
      <c r="K130" s="69"/>
    </row>
    <row r="131" spans="1:11" hidden="1" x14ac:dyDescent="0.25">
      <c r="B131" s="20"/>
      <c r="C131" s="20"/>
      <c r="D131" s="74" t="s">
        <v>50</v>
      </c>
      <c r="E131" s="75"/>
      <c r="F131" s="75"/>
      <c r="G131" s="72">
        <f>ROUND(SUMIF(L123:L127, IF(L122="","",L122), K123:K127) * 0.2, 2)</f>
        <v>0</v>
      </c>
      <c r="H131" s="72"/>
      <c r="I131" s="72"/>
      <c r="J131" s="72"/>
      <c r="K131" s="73"/>
    </row>
    <row r="132" spans="1:11" hidden="1" x14ac:dyDescent="0.25">
      <c r="B132" s="20"/>
      <c r="C132" s="20"/>
      <c r="D132" s="70" t="s">
        <v>51</v>
      </c>
      <c r="E132" s="71"/>
      <c r="F132" s="71"/>
      <c r="G132" s="68">
        <f>SUM(G130:G131)</f>
        <v>0</v>
      </c>
      <c r="H132" s="68"/>
      <c r="I132" s="68"/>
      <c r="J132" s="68"/>
      <c r="K132" s="69"/>
    </row>
    <row r="133" spans="1:11" x14ac:dyDescent="0.25">
      <c r="A133" s="8" t="s">
        <v>168</v>
      </c>
      <c r="B133" s="20"/>
      <c r="C133" s="20"/>
      <c r="D133" s="61"/>
      <c r="E133" s="61"/>
      <c r="F133" s="61"/>
      <c r="K133" s="20"/>
    </row>
    <row r="134" spans="1:11" x14ac:dyDescent="0.25">
      <c r="B134" s="20"/>
      <c r="C134" s="20"/>
      <c r="D134" s="64" t="s">
        <v>45</v>
      </c>
      <c r="E134" s="65"/>
      <c r="F134" s="65"/>
      <c r="G134" s="62"/>
      <c r="H134" s="62"/>
      <c r="I134" s="62"/>
      <c r="J134" s="62"/>
      <c r="K134" s="63"/>
    </row>
    <row r="135" spans="1:11" x14ac:dyDescent="0.25">
      <c r="B135" s="20"/>
      <c r="C135" s="20"/>
      <c r="D135" s="67"/>
      <c r="E135" s="41"/>
      <c r="F135" s="41"/>
      <c r="G135" s="41"/>
      <c r="H135" s="41"/>
      <c r="I135" s="41"/>
      <c r="J135" s="41"/>
      <c r="K135" s="66"/>
    </row>
    <row r="136" spans="1:11" x14ac:dyDescent="0.25">
      <c r="B136" s="20"/>
      <c r="C136" s="20"/>
      <c r="D136" s="70" t="s">
        <v>49</v>
      </c>
      <c r="E136" s="71"/>
      <c r="F136" s="71"/>
      <c r="G136" s="68">
        <f>SUMIF(L6:L133, IF(L5="","",L5), K6:K133)</f>
        <v>0</v>
      </c>
      <c r="H136" s="68"/>
      <c r="I136" s="68"/>
      <c r="J136" s="68"/>
      <c r="K136" s="69"/>
    </row>
    <row r="137" spans="1:11" hidden="1" x14ac:dyDescent="0.25">
      <c r="B137" s="20"/>
      <c r="C137" s="20"/>
      <c r="D137" s="74" t="s">
        <v>50</v>
      </c>
      <c r="E137" s="75"/>
      <c r="F137" s="75"/>
      <c r="G137" s="72">
        <f>ROUND(SUMIF(L6:L133, IF(L5="","",L5), K6:K133) * 0.2, 2)</f>
        <v>0</v>
      </c>
      <c r="H137" s="72"/>
      <c r="I137" s="72"/>
      <c r="J137" s="72"/>
      <c r="K137" s="73"/>
    </row>
    <row r="138" spans="1:11" hidden="1" x14ac:dyDescent="0.25">
      <c r="B138" s="20"/>
      <c r="C138" s="20"/>
      <c r="D138" s="70" t="s">
        <v>51</v>
      </c>
      <c r="E138" s="71"/>
      <c r="F138" s="71"/>
      <c r="G138" s="68">
        <f>SUM(G136:G137)</f>
        <v>0</v>
      </c>
      <c r="H138" s="68"/>
      <c r="I138" s="68"/>
      <c r="J138" s="68"/>
      <c r="K138" s="69"/>
    </row>
    <row r="139" spans="1:11" ht="31.5" customHeight="1" x14ac:dyDescent="0.25">
      <c r="B139" s="4"/>
      <c r="C139" s="4"/>
      <c r="D139" s="80" t="s">
        <v>169</v>
      </c>
      <c r="E139" s="80"/>
      <c r="F139" s="80"/>
      <c r="G139" s="80"/>
      <c r="H139" s="80"/>
      <c r="I139" s="80"/>
      <c r="J139" s="80"/>
      <c r="K139" s="80"/>
    </row>
    <row r="141" spans="1:11" ht="15.75" x14ac:dyDescent="0.25">
      <c r="D141" s="81" t="s">
        <v>170</v>
      </c>
      <c r="E141" s="81"/>
      <c r="F141" s="81"/>
      <c r="G141" s="81"/>
      <c r="H141" s="81"/>
      <c r="I141" s="81"/>
      <c r="J141" s="81"/>
      <c r="K141" s="81"/>
    </row>
    <row r="142" spans="1:11" x14ac:dyDescent="0.25">
      <c r="D142" s="84" t="s">
        <v>45</v>
      </c>
      <c r="E142" s="85"/>
      <c r="F142" s="85"/>
      <c r="G142" s="82">
        <f>SUMIF(L15:L125, "", K15:K125)</f>
        <v>0</v>
      </c>
      <c r="H142" s="83"/>
      <c r="I142" s="83"/>
      <c r="J142" s="83"/>
      <c r="K142" s="83"/>
    </row>
    <row r="143" spans="1:11" x14ac:dyDescent="0.25">
      <c r="D143" s="86" t="s">
        <v>171</v>
      </c>
      <c r="E143" s="87"/>
      <c r="F143" s="87"/>
      <c r="G143" s="31"/>
      <c r="H143" s="31"/>
      <c r="I143" s="31"/>
      <c r="J143" s="31"/>
      <c r="K143" s="32"/>
    </row>
    <row r="144" spans="1:11" x14ac:dyDescent="0.25">
      <c r="D144" s="88"/>
      <c r="E144" s="89"/>
      <c r="F144" s="89"/>
      <c r="G144" s="89"/>
      <c r="H144" s="89"/>
      <c r="I144" s="89"/>
      <c r="J144" s="89"/>
      <c r="K144" s="90"/>
    </row>
    <row r="145" spans="1:11" x14ac:dyDescent="0.25">
      <c r="A145" s="33"/>
      <c r="D145" s="91" t="s">
        <v>49</v>
      </c>
      <c r="E145" s="41"/>
      <c r="F145" s="41"/>
      <c r="G145" s="92">
        <f>SUMIF(L6:L139, IF(L5="","",L5), K6:K139)</f>
        <v>0</v>
      </c>
      <c r="H145" s="93"/>
      <c r="I145" s="93"/>
      <c r="J145" s="93"/>
      <c r="K145" s="94"/>
    </row>
    <row r="146" spans="1:11" x14ac:dyDescent="0.25">
      <c r="A146" s="33"/>
      <c r="D146" s="91" t="s">
        <v>50</v>
      </c>
      <c r="E146" s="41"/>
      <c r="F146" s="41"/>
      <c r="G146" s="92">
        <f>ROUND(SUMIF(L6:L139, IF(L5="","",L5), K6:K139) * 0.2, 2)</f>
        <v>0</v>
      </c>
      <c r="H146" s="93"/>
      <c r="I146" s="93"/>
      <c r="J146" s="93"/>
      <c r="K146" s="94"/>
    </row>
    <row r="147" spans="1:11" x14ac:dyDescent="0.25">
      <c r="D147" s="95" t="s">
        <v>51</v>
      </c>
      <c r="E147" s="96"/>
      <c r="F147" s="96"/>
      <c r="G147" s="97">
        <f>SUM(G145:G146)</f>
        <v>0</v>
      </c>
      <c r="H147" s="98"/>
      <c r="I147" s="98"/>
      <c r="J147" s="98"/>
      <c r="K147" s="99"/>
    </row>
    <row r="148" spans="1:11" x14ac:dyDescent="0.25">
      <c r="D148" s="100"/>
      <c r="E148" s="41"/>
      <c r="F148" s="41"/>
      <c r="G148" s="41"/>
      <c r="H148" s="41"/>
      <c r="I148" s="41"/>
      <c r="J148" s="41"/>
      <c r="K148" s="41"/>
    </row>
    <row r="149" spans="1:11" x14ac:dyDescent="0.25">
      <c r="D149" s="101" t="s">
        <v>172</v>
      </c>
      <c r="E149" s="101"/>
      <c r="F149" s="101"/>
      <c r="G149" s="101"/>
      <c r="H149" s="101"/>
      <c r="I149" s="101"/>
      <c r="J149" s="101"/>
      <c r="K149" s="101"/>
    </row>
    <row r="150" spans="1:11" x14ac:dyDescent="0.25">
      <c r="D150" s="102" t="str">
        <f>IF(Paramètres!AA2&lt;&gt;"",Paramètres!AA2,"")</f>
        <v xml:space="preserve">Zéro euro </v>
      </c>
      <c r="E150" s="102"/>
      <c r="F150" s="102"/>
      <c r="G150" s="102"/>
      <c r="H150" s="102"/>
      <c r="I150" s="102"/>
      <c r="J150" s="102"/>
      <c r="K150" s="102"/>
    </row>
    <row r="151" spans="1:11" x14ac:dyDescent="0.25">
      <c r="D151" s="102"/>
      <c r="E151" s="102"/>
      <c r="F151" s="102"/>
      <c r="G151" s="102"/>
      <c r="H151" s="102"/>
      <c r="I151" s="102"/>
      <c r="J151" s="102"/>
      <c r="K151" s="102"/>
    </row>
    <row r="152" spans="1:11" ht="56.65" customHeight="1" x14ac:dyDescent="0.25">
      <c r="G152" s="103" t="s">
        <v>173</v>
      </c>
      <c r="H152" s="103"/>
      <c r="I152" s="103"/>
      <c r="J152" s="103"/>
      <c r="K152" s="103"/>
    </row>
    <row r="154" spans="1:11" ht="85.15" customHeight="1" x14ac:dyDescent="0.25">
      <c r="D154" s="104" t="s">
        <v>174</v>
      </c>
      <c r="E154" s="104"/>
      <c r="G154" s="104" t="s">
        <v>175</v>
      </c>
      <c r="H154" s="104"/>
      <c r="I154" s="104"/>
      <c r="J154" s="104"/>
      <c r="K154" s="104"/>
    </row>
  </sheetData>
  <mergeCells count="136">
    <mergeCell ref="D147:F147"/>
    <mergeCell ref="G147:K147"/>
    <mergeCell ref="D148:K148"/>
    <mergeCell ref="D149:K149"/>
    <mergeCell ref="D150:K150"/>
    <mergeCell ref="D151:K151"/>
    <mergeCell ref="G152:K152"/>
    <mergeCell ref="D154:E154"/>
    <mergeCell ref="G154:K154"/>
    <mergeCell ref="D141:K141"/>
    <mergeCell ref="G142:K142"/>
    <mergeCell ref="D142:F142"/>
    <mergeCell ref="D143:F143"/>
    <mergeCell ref="D144:K144"/>
    <mergeCell ref="D145:F145"/>
    <mergeCell ref="G145:K145"/>
    <mergeCell ref="D146:F146"/>
    <mergeCell ref="G146:K146"/>
    <mergeCell ref="G135:K135"/>
    <mergeCell ref="D135:F135"/>
    <mergeCell ref="G136:K136"/>
    <mergeCell ref="D136:F136"/>
    <mergeCell ref="G137:K137"/>
    <mergeCell ref="D137:F137"/>
    <mergeCell ref="G138:K138"/>
    <mergeCell ref="D138:F138"/>
    <mergeCell ref="D139:K139"/>
    <mergeCell ref="G130:K130"/>
    <mergeCell ref="D130:F130"/>
    <mergeCell ref="G131:K131"/>
    <mergeCell ref="D131:F131"/>
    <mergeCell ref="G132:K132"/>
    <mergeCell ref="D132:F132"/>
    <mergeCell ref="D133:F133"/>
    <mergeCell ref="G134:K134"/>
    <mergeCell ref="D134:F134"/>
    <mergeCell ref="G121:K121"/>
    <mergeCell ref="D121:F121"/>
    <mergeCell ref="D122:F122"/>
    <mergeCell ref="D123:F123"/>
    <mergeCell ref="D125:F125"/>
    <mergeCell ref="D127:F127"/>
    <mergeCell ref="G128:K128"/>
    <mergeCell ref="D128:F128"/>
    <mergeCell ref="G129:K129"/>
    <mergeCell ref="D129:F129"/>
    <mergeCell ref="D116:F116"/>
    <mergeCell ref="G117:K117"/>
    <mergeCell ref="D117:F117"/>
    <mergeCell ref="G118:K118"/>
    <mergeCell ref="D118:F118"/>
    <mergeCell ref="G119:K119"/>
    <mergeCell ref="D119:F119"/>
    <mergeCell ref="G120:K120"/>
    <mergeCell ref="D120:F120"/>
    <mergeCell ref="D100:J100"/>
    <mergeCell ref="D102:F102"/>
    <mergeCell ref="D103:J103"/>
    <mergeCell ref="D105:F105"/>
    <mergeCell ref="D106:J106"/>
    <mergeCell ref="D108:F108"/>
    <mergeCell ref="D109:J109"/>
    <mergeCell ref="D111:F111"/>
    <mergeCell ref="D113:F113"/>
    <mergeCell ref="D86:J86"/>
    <mergeCell ref="D89:F89"/>
    <mergeCell ref="D90:F90"/>
    <mergeCell ref="D91:J91"/>
    <mergeCell ref="D93:F93"/>
    <mergeCell ref="D94:J94"/>
    <mergeCell ref="D96:F96"/>
    <mergeCell ref="D97:J97"/>
    <mergeCell ref="D99:F99"/>
    <mergeCell ref="D72:J72"/>
    <mergeCell ref="D74:F74"/>
    <mergeCell ref="D75:J75"/>
    <mergeCell ref="D77:F77"/>
    <mergeCell ref="D78:J78"/>
    <mergeCell ref="D80:F80"/>
    <mergeCell ref="D81:J81"/>
    <mergeCell ref="D84:F84"/>
    <mergeCell ref="D85:F85"/>
    <mergeCell ref="D59:F59"/>
    <mergeCell ref="D60:F60"/>
    <mergeCell ref="D61:J61"/>
    <mergeCell ref="D64:F64"/>
    <mergeCell ref="D65:F65"/>
    <mergeCell ref="D66:J66"/>
    <mergeCell ref="D68:F68"/>
    <mergeCell ref="D69:J69"/>
    <mergeCell ref="D71:F71"/>
    <mergeCell ref="D44:F44"/>
    <mergeCell ref="D45:J45"/>
    <mergeCell ref="D47:F47"/>
    <mergeCell ref="D48:J48"/>
    <mergeCell ref="D50:F50"/>
    <mergeCell ref="D51:J51"/>
    <mergeCell ref="D54:F54"/>
    <mergeCell ref="D55:F55"/>
    <mergeCell ref="D56:J56"/>
    <mergeCell ref="D30:F30"/>
    <mergeCell ref="D31:J31"/>
    <mergeCell ref="D33:F33"/>
    <mergeCell ref="D34:J34"/>
    <mergeCell ref="D36:F36"/>
    <mergeCell ref="D37:J37"/>
    <mergeCell ref="D39:F39"/>
    <mergeCell ref="D40:J40"/>
    <mergeCell ref="D43:F43"/>
    <mergeCell ref="D16:J16"/>
    <mergeCell ref="D18:F18"/>
    <mergeCell ref="D19:J19"/>
    <mergeCell ref="D21:F21"/>
    <mergeCell ref="D22:J22"/>
    <mergeCell ref="D24:F24"/>
    <mergeCell ref="D25:J25"/>
    <mergeCell ref="D27:F27"/>
    <mergeCell ref="D28:J28"/>
    <mergeCell ref="G10:K10"/>
    <mergeCell ref="D10:F10"/>
    <mergeCell ref="G11:K11"/>
    <mergeCell ref="D11:F11"/>
    <mergeCell ref="G12:K12"/>
    <mergeCell ref="D12:F12"/>
    <mergeCell ref="D13:F13"/>
    <mergeCell ref="D14:F14"/>
    <mergeCell ref="D15:F15"/>
    <mergeCell ref="D3:F3"/>
    <mergeCell ref="D4:F4"/>
    <mergeCell ref="D5:F5"/>
    <mergeCell ref="D6:F6"/>
    <mergeCell ref="D7:F7"/>
    <mergeCell ref="G8:K8"/>
    <mergeCell ref="D8:F8"/>
    <mergeCell ref="G9:K9"/>
    <mergeCell ref="D9:F9"/>
  </mergeCells>
  <pageMargins left="0.55118110236219997" right="0.55118110236219997" top="0.55118110236219997" bottom="0.55118110236219997" header="0.27559055118109999" footer="0.35433070866142002"/>
  <pageSetup paperSize="9" fitToHeight="0" orientation="portrait"/>
  <headerFooter>
    <oddHeader>&amp;L24.09 - RESIDENCE GREEN FOREST - CONSTRUCTION DE 42 LOGEMENTS COLLECTIFS ET 7 LOGEMENTS INDIVIDUELS
5 Rue Fernand Forest  - 49 000 Angers&amp;RDPGF - Lot n°11 CLOISONS DOUBLAGES PLAFONDS</oddHeader>
    <oddFooter>&amp;CEdition du 7/05/2025&amp;RPage &amp;P/&amp;N</oddFoot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8"/>
  <sheetViews>
    <sheetView showGridLines="0" workbookViewId="0"/>
  </sheetViews>
  <sheetFormatPr baseColWidth="10" defaultColWidth="9.140625" defaultRowHeight="12.75" customHeight="1" x14ac:dyDescent="0.25"/>
  <cols>
    <col min="1" max="1" width="11.42578125" customWidth="1"/>
    <col min="2" max="2" width="35" customWidth="1"/>
    <col min="3" max="10" width="11.42578125" customWidth="1"/>
  </cols>
  <sheetData>
    <row r="1" spans="1:27" ht="12.75" customHeight="1" x14ac:dyDescent="0.25">
      <c r="B1" s="30" t="s">
        <v>176</v>
      </c>
      <c r="AA1" s="8">
        <f>IF(DPGF!G147&lt;&gt;"",DPGF!G147,"0")</f>
        <v>0</v>
      </c>
    </row>
    <row r="2" spans="1:27" ht="12.75" customHeight="1" x14ac:dyDescent="0.25">
      <c r="AA2" s="8" t="str">
        <f>UPPER(MID(AA98,1,1))&amp;MID(AA98,2,168)</f>
        <v xml:space="preserve">Zéro euro </v>
      </c>
    </row>
    <row r="3" spans="1:27" ht="25.5" customHeight="1" x14ac:dyDescent="0.25">
      <c r="A3" s="35" t="s">
        <v>177</v>
      </c>
      <c r="B3" s="34" t="s">
        <v>178</v>
      </c>
      <c r="C3" s="105" t="s">
        <v>203</v>
      </c>
      <c r="D3" s="105"/>
      <c r="E3" s="105"/>
      <c r="F3" s="105"/>
      <c r="G3" s="105"/>
      <c r="H3" s="105"/>
      <c r="I3" s="105"/>
      <c r="J3" s="105"/>
      <c r="AA3" s="8">
        <f>INT(AA1/1000000)</f>
        <v>0</v>
      </c>
    </row>
    <row r="4" spans="1:27" ht="12.75" customHeight="1" x14ac:dyDescent="0.25">
      <c r="AA4" s="8">
        <f>INT((AA1-AA3*1000000)/1000)</f>
        <v>0</v>
      </c>
    </row>
    <row r="5" spans="1:27" ht="25.5" customHeight="1" x14ac:dyDescent="0.25">
      <c r="A5" s="35" t="s">
        <v>179</v>
      </c>
      <c r="B5" s="34" t="s">
        <v>180</v>
      </c>
      <c r="C5" s="105" t="s">
        <v>204</v>
      </c>
      <c r="D5" s="105"/>
      <c r="E5" s="105"/>
      <c r="F5" s="105"/>
      <c r="G5" s="105"/>
      <c r="H5" s="105"/>
      <c r="I5" s="105"/>
      <c r="J5" s="105"/>
      <c r="AA5" s="8">
        <f>INT(AA1-AA3*1000000-AA4*1000)</f>
        <v>0</v>
      </c>
    </row>
    <row r="6" spans="1:27" ht="12.75" customHeight="1" x14ac:dyDescent="0.25">
      <c r="AA6" s="8">
        <f>ROUND(AA1-AA3*1000000-AA4*1000-AA5,2)*100</f>
        <v>0</v>
      </c>
    </row>
    <row r="7" spans="1:27" ht="12.75" customHeight="1" x14ac:dyDescent="0.25">
      <c r="A7" s="35" t="s">
        <v>189</v>
      </c>
      <c r="B7" s="34" t="s">
        <v>190</v>
      </c>
      <c r="C7" s="36" t="s">
        <v>205</v>
      </c>
      <c r="AA7" s="8">
        <f>AA3-AA12*100</f>
        <v>0</v>
      </c>
    </row>
    <row r="8" spans="1:27" ht="12.75" customHeight="1" x14ac:dyDescent="0.25">
      <c r="AA8" s="8">
        <f>0</f>
        <v>0</v>
      </c>
    </row>
    <row r="9" spans="1:27" ht="12.75" customHeight="1" x14ac:dyDescent="0.25">
      <c r="A9" s="35" t="s">
        <v>191</v>
      </c>
      <c r="B9" s="34" t="s">
        <v>192</v>
      </c>
      <c r="C9" s="36" t="s">
        <v>43</v>
      </c>
      <c r="AA9" s="8">
        <f>AA4-AA15*100</f>
        <v>0</v>
      </c>
    </row>
    <row r="10" spans="1:27" ht="12.75" customHeight="1" x14ac:dyDescent="0.25">
      <c r="AA10" s="8">
        <f>ROUND(AA5-AA18*100,0)</f>
        <v>0</v>
      </c>
    </row>
    <row r="11" spans="1:27" ht="25.5" customHeight="1" x14ac:dyDescent="0.25">
      <c r="A11" s="35" t="s">
        <v>181</v>
      </c>
      <c r="B11" s="34" t="s">
        <v>182</v>
      </c>
      <c r="C11" s="105" t="s">
        <v>44</v>
      </c>
      <c r="D11" s="105"/>
      <c r="E11" s="105"/>
      <c r="F11" s="105"/>
      <c r="G11" s="105"/>
      <c r="H11" s="105"/>
      <c r="I11" s="105"/>
      <c r="J11" s="105"/>
      <c r="AA11" s="8">
        <f>AA6</f>
        <v>0</v>
      </c>
    </row>
    <row r="12" spans="1:27" ht="12.75" customHeight="1" x14ac:dyDescent="0.25">
      <c r="AA12" s="8">
        <f>INT(AA3/100)</f>
        <v>0</v>
      </c>
    </row>
    <row r="13" spans="1:27" ht="12.75" customHeight="1" x14ac:dyDescent="0.25">
      <c r="A13" s="35" t="s">
        <v>193</v>
      </c>
      <c r="B13" s="34" t="s">
        <v>194</v>
      </c>
      <c r="C13" s="36" t="s">
        <v>206</v>
      </c>
      <c r="AA13" s="8">
        <f>INT((AA3-AA12*100)/10)</f>
        <v>0</v>
      </c>
    </row>
    <row r="14" spans="1:27" ht="12.75" customHeight="1" x14ac:dyDescent="0.25">
      <c r="AA14" s="8">
        <f>AA3-AA12*100-AA13*10</f>
        <v>0</v>
      </c>
    </row>
    <row r="15" spans="1:27" ht="12.75" customHeight="1" x14ac:dyDescent="0.25">
      <c r="A15" s="35" t="s">
        <v>195</v>
      </c>
      <c r="B15" s="34" t="s">
        <v>196</v>
      </c>
      <c r="C15" s="36" t="s">
        <v>207</v>
      </c>
      <c r="AA15" s="8">
        <f>INT(AA4/100)</f>
        <v>0</v>
      </c>
    </row>
    <row r="16" spans="1:27" ht="12.75" customHeight="1" x14ac:dyDescent="0.25">
      <c r="AA16" s="8">
        <f>INT((AA4-AA15*100)/10)</f>
        <v>0</v>
      </c>
    </row>
    <row r="17" spans="1:27" ht="12.75" customHeight="1" x14ac:dyDescent="0.25">
      <c r="A17" s="35" t="s">
        <v>197</v>
      </c>
      <c r="B17" s="34" t="s">
        <v>198</v>
      </c>
      <c r="C17" s="36"/>
      <c r="AA17" s="8">
        <f>AA4-AA15*100-AA16*10</f>
        <v>0</v>
      </c>
    </row>
    <row r="18" spans="1:27" ht="12.75" customHeight="1" x14ac:dyDescent="0.25">
      <c r="AA18" s="8">
        <f>INT(AA5/100)</f>
        <v>0</v>
      </c>
    </row>
    <row r="19" spans="1:27" ht="12.75" customHeight="1" x14ac:dyDescent="0.25">
      <c r="C19" s="37">
        <v>0.2</v>
      </c>
      <c r="E19" s="38" t="s">
        <v>199</v>
      </c>
      <c r="AA19" s="8">
        <f>INT((AA5-AA18*100)/10)</f>
        <v>0</v>
      </c>
    </row>
    <row r="20" spans="1:27" ht="12.75" customHeight="1" x14ac:dyDescent="0.25">
      <c r="C20" s="39">
        <v>5.5E-2</v>
      </c>
      <c r="E20" s="38" t="s">
        <v>200</v>
      </c>
      <c r="AA20" s="8">
        <f>AA5-AA18*100-AA19*10</f>
        <v>0</v>
      </c>
    </row>
    <row r="21" spans="1:27" ht="12.75" customHeight="1" x14ac:dyDescent="0.25">
      <c r="C21" s="39">
        <v>0</v>
      </c>
      <c r="E21" s="38" t="s">
        <v>201</v>
      </c>
      <c r="AA21" s="8">
        <f>INT(AA6/10)</f>
        <v>0</v>
      </c>
    </row>
    <row r="22" spans="1:27" ht="12.75" customHeight="1" x14ac:dyDescent="0.25">
      <c r="C22" s="40">
        <v>0</v>
      </c>
      <c r="E22" s="38" t="s">
        <v>202</v>
      </c>
      <c r="AA22" s="8">
        <f>ROUND(AA6-AA21*10,0)</f>
        <v>0</v>
      </c>
    </row>
    <row r="23" spans="1:27" ht="12.75" customHeight="1" x14ac:dyDescent="0.25">
      <c r="AA23" s="8" t="str">
        <f>IF(AA12=0,"",IF(AA12=1,"",IF(AA12=2,"deux ",IF(AA12=3,"trois ",IF(AA12=4,"quatre ",IF(AA12=5,"cinq ",AA42))))))</f>
        <v/>
      </c>
    </row>
    <row r="24" spans="1:27" ht="12.75" customHeight="1" x14ac:dyDescent="0.25">
      <c r="A24" s="35" t="s">
        <v>183</v>
      </c>
      <c r="B24" s="34" t="s">
        <v>184</v>
      </c>
      <c r="C24" s="105" t="s">
        <v>208</v>
      </c>
      <c r="D24" s="105"/>
      <c r="E24" s="105"/>
      <c r="F24" s="105"/>
      <c r="G24" s="105"/>
      <c r="H24" s="105"/>
      <c r="I24" s="105"/>
      <c r="J24" s="105"/>
      <c r="AA24" s="8" t="str">
        <f>IF(AA12=0,"",IF(AA12&lt;2,"cent ",AA43))</f>
        <v/>
      </c>
    </row>
    <row r="25" spans="1:27" ht="12.75" customHeight="1" x14ac:dyDescent="0.25">
      <c r="AA25" s="8" t="str">
        <f>IF(AA13=1,AA44,IF(AA13=7,AA64,IF(AA13=9,AA80,AA89)))</f>
        <v/>
      </c>
    </row>
    <row r="26" spans="1:27" ht="12.75" customHeight="1" x14ac:dyDescent="0.25">
      <c r="A26" s="35" t="s">
        <v>185</v>
      </c>
      <c r="B26" s="34" t="s">
        <v>186</v>
      </c>
      <c r="C26" s="105" t="s">
        <v>209</v>
      </c>
      <c r="D26" s="105"/>
      <c r="E26" s="105"/>
      <c r="F26" s="105"/>
      <c r="G26" s="105"/>
      <c r="H26" s="105"/>
      <c r="I26" s="105"/>
      <c r="J26" s="105"/>
      <c r="AA26" s="8" t="str">
        <f>IF(AA7=11,"",IF(AA7=12,"",IF(AA7=13,"",IF(AA7=14,"",IF(AA7=15,"",IF(AA7=16,"",AA45))))))</f>
        <v/>
      </c>
    </row>
    <row r="27" spans="1:27" ht="12.75" customHeight="1" x14ac:dyDescent="0.25">
      <c r="AA27" s="8" t="str">
        <f>IF(AA3=0,"",IF(AA3&lt;2,"million ","millions "))</f>
        <v/>
      </c>
    </row>
    <row r="28" spans="1:27" ht="12.75" customHeight="1" x14ac:dyDescent="0.25">
      <c r="A28" s="35" t="s">
        <v>187</v>
      </c>
      <c r="B28" s="34" t="s">
        <v>188</v>
      </c>
      <c r="C28" s="105"/>
      <c r="D28" s="105"/>
      <c r="E28" s="105"/>
      <c r="F28" s="105"/>
      <c r="G28" s="105"/>
      <c r="H28" s="105"/>
      <c r="I28" s="105"/>
      <c r="J28" s="105"/>
      <c r="AA28" s="8" t="str">
        <f>IF(AA8=1,"",IF(AA15=0,"",IF(AA15=1,"",IF(AA15=2,"deux ",IF(AA15=3,"trois ",IF(AA15=4,"quatre ",IF(AA15=5,"cinq ",AA46)))))))</f>
        <v/>
      </c>
    </row>
    <row r="29" spans="1:27" ht="12.75" customHeight="1" x14ac:dyDescent="0.25">
      <c r="AA29" s="8" t="str">
        <f>IF(AA15=0,"",IF(AA15&lt;2,"cent ",AA47))</f>
        <v/>
      </c>
    </row>
    <row r="30" spans="1:27" ht="12.75" customHeight="1" x14ac:dyDescent="0.25">
      <c r="AA30" s="8" t="str">
        <f>IF(AA16=1,AA48,IF(AA16=7,AA66,IF(AA16=9,AA81,AA90)))</f>
        <v/>
      </c>
    </row>
    <row r="31" spans="1:27" ht="12.75" customHeight="1" x14ac:dyDescent="0.25">
      <c r="AA31" s="8" t="str">
        <f>IF(AA4=1,"",AA49)</f>
        <v/>
      </c>
    </row>
    <row r="32" spans="1:27" ht="12.75" customHeight="1" x14ac:dyDescent="0.25">
      <c r="AA32" s="8" t="str">
        <f>IF(AA4&gt;0,"mille ","")</f>
        <v/>
      </c>
    </row>
    <row r="33" spans="27:27" ht="12.75" customHeight="1" x14ac:dyDescent="0.25">
      <c r="AA33" s="8" t="str">
        <f>IF(INT(AA1)=0,"zéro ",IF(AA18=0,"",IF(AA18=1,"",IF(AA18=2,"deux ",IF(AA18=3,"trois ",IF(AA18=4,"quatre ",IF(AA18=5,"cinq ",AA50)))))))</f>
        <v xml:space="preserve">zéro </v>
      </c>
    </row>
    <row r="34" spans="27:27" ht="12.75" customHeight="1" x14ac:dyDescent="0.25">
      <c r="AA34" s="8" t="str">
        <f>IF(AA18=0,"",IF(AA18&lt;2,"cent ",AA51))</f>
        <v/>
      </c>
    </row>
    <row r="35" spans="27:27" ht="12.75" customHeight="1" x14ac:dyDescent="0.25">
      <c r="AA35" s="8" t="str">
        <f>IF(AA19=1,AA52,IF(AA19=7,AA68,IF(AA19=9,AA83,AA91)))</f>
        <v/>
      </c>
    </row>
    <row r="36" spans="27:27" ht="12.75" customHeight="1" x14ac:dyDescent="0.25">
      <c r="AA36" s="8" t="str">
        <f>IF(AA10=11,"",IF(AA10=12,"",IF(AA10=13,"",IF(AA10=14,"",IF(AA10=15,"",IF(AA10=16,"",AA53))))))</f>
        <v/>
      </c>
    </row>
    <row r="37" spans="27:27" ht="12.75" customHeight="1" x14ac:dyDescent="0.25">
      <c r="AA37" s="8" t="str">
        <f>IF(INT(AA1&lt;2),"euro ","euros ")</f>
        <v xml:space="preserve">euro </v>
      </c>
    </row>
    <row r="38" spans="27:27" ht="12.75" customHeight="1" x14ac:dyDescent="0.25">
      <c r="AA38" s="8" t="str">
        <f>IF(AA6&gt;0,"et ","")</f>
        <v/>
      </c>
    </row>
    <row r="39" spans="27:27" ht="12.75" customHeight="1" x14ac:dyDescent="0.25">
      <c r="AA39" s="8" t="str">
        <f>IF(AA21=1,AA54,IF(AA21=7,AA70,IF(AA21=9,AA84,AA92)))</f>
        <v/>
      </c>
    </row>
    <row r="40" spans="27:27" ht="12.75" customHeight="1" x14ac:dyDescent="0.25">
      <c r="AA40" s="8" t="str">
        <f>IF(AA11=11,"",IF(AA11=12,"",IF(AA11=13,"",IF(AA11=14,"",IF(AA11=15,"",IF(AA11=16,"",AA55))))))</f>
        <v/>
      </c>
    </row>
    <row r="41" spans="27:27" ht="12.75" customHeight="1" x14ac:dyDescent="0.25">
      <c r="AA41" s="8" t="str">
        <f>IF(AA6=0,"",IF(AA6&lt;2,"centime","centimes"))</f>
        <v/>
      </c>
    </row>
    <row r="42" spans="27:27" ht="12.75" customHeight="1" x14ac:dyDescent="0.25">
      <c r="AA42" s="8" t="str">
        <f>IF(AA3=0," ",IF(AA12=6,"six ",IF(AA12=7,"sept ",IF(AA12=8,"huit ",IF(AA12=9,"neuf ",)))))</f>
        <v xml:space="preserve"> </v>
      </c>
    </row>
    <row r="43" spans="27:27" ht="12.75" customHeight="1" x14ac:dyDescent="0.25">
      <c r="AA43" s="8" t="str">
        <f>IF(AA7&gt;0,"cent ", "cents ")</f>
        <v xml:space="preserve">cents </v>
      </c>
    </row>
    <row r="44" spans="27:27" ht="12.75" customHeight="1" x14ac:dyDescent="0.25">
      <c r="AA44" s="8" t="str">
        <f>IF(AA7=10,"dix ",IF(AA7=11,"onze ",IF(AA7=12,"douze ",IF(AA7=13,"treize ",IF(AA7=14,"quatorze ",IF(AA7=15,"quinze ",AA56))))))</f>
        <v/>
      </c>
    </row>
    <row r="45" spans="27:27" ht="12.75" customHeight="1" x14ac:dyDescent="0.25">
      <c r="AA45" s="8" t="str">
        <f>IF(AA7=17,"",IF(AA7=18,"",IF(AA7=19,"",AA57)))</f>
        <v/>
      </c>
    </row>
    <row r="46" spans="27:27" ht="12.75" customHeight="1" x14ac:dyDescent="0.25">
      <c r="AA46" s="8">
        <f>IF(AA15=6,"six ",IF(AA15=7,"sept ",IF(AA15=8,"huit ",IF(AA15=9,"neuf ",))))</f>
        <v>0</v>
      </c>
    </row>
    <row r="47" spans="27:27" ht="12.75" customHeight="1" x14ac:dyDescent="0.25">
      <c r="AA47" s="8" t="str">
        <f>IF(AA9&gt;0,"cent ", "cents ")</f>
        <v xml:space="preserve">cents </v>
      </c>
    </row>
    <row r="48" spans="27:27" ht="12.75" customHeight="1" x14ac:dyDescent="0.25">
      <c r="AA48" s="8" t="str">
        <f>IF(AA9=10,"dix ",IF(AA9=11,"onze ",IF(AA9=12,"douze ",IF(AA9=13,"treize ",IF(AA9=14,"quatorze ",IF(AA9=15,"quinze ",AA58))))))</f>
        <v/>
      </c>
    </row>
    <row r="49" spans="27:27" ht="12.75" customHeight="1" x14ac:dyDescent="0.25">
      <c r="AA49" s="8" t="str">
        <f>IF(AA9=11,"",IF(AA9=12,"",IF(AA9=13,"",IF(AA9=14,"",IF(AA9=15,"",IF(AA9=16,"",AA59))))))</f>
        <v/>
      </c>
    </row>
    <row r="50" spans="27:27" ht="12.75" customHeight="1" x14ac:dyDescent="0.25">
      <c r="AA50" s="8">
        <f>IF(AA18=6,"six ",IF(AA18=7,"sept ",IF(AA18=8,"huit ",IF(AA18=9,"neuf ",))))</f>
        <v>0</v>
      </c>
    </row>
    <row r="51" spans="27:27" ht="12.75" customHeight="1" x14ac:dyDescent="0.25">
      <c r="AA51" s="8" t="str">
        <f>IF(AA10&gt;0,"cent ", "cents ")</f>
        <v xml:space="preserve">cents </v>
      </c>
    </row>
    <row r="52" spans="27:27" ht="12.75" customHeight="1" x14ac:dyDescent="0.25">
      <c r="AA52" s="8" t="str">
        <f>IF(AA10=10,"dix ",IF(AA10=11,"onze ",IF(AA10=12,"douze ",IF(AA10=13,"treize ",IF(AA10=14,"quatorze ",IF(AA10=15,"quinze ",AA60))))))</f>
        <v/>
      </c>
    </row>
    <row r="53" spans="27:27" ht="12.75" customHeight="1" x14ac:dyDescent="0.25">
      <c r="AA53" s="8" t="str">
        <f>IF(AA10=17,"",IF(AA10=18,"",IF(AA10=19,"",AA61)))</f>
        <v/>
      </c>
    </row>
    <row r="54" spans="27:27" ht="12.75" customHeight="1" x14ac:dyDescent="0.25">
      <c r="AA54" s="8" t="str">
        <f>IF(AA11=10,"dix ",IF(AA11=11,"onze ",IF(AA11=12,"douze ",IF(AA11=13,"treize ",IF(AA11=14,"quatorze ",IF(AA11=15,"quinze ",AA62))))))</f>
        <v/>
      </c>
    </row>
    <row r="55" spans="27:27" ht="12.75" customHeight="1" x14ac:dyDescent="0.25">
      <c r="AA55" s="8" t="str">
        <f>IF(AA11=17,"",IF(AA11=18,"",IF(AA11=19,"",AA63)))</f>
        <v/>
      </c>
    </row>
    <row r="56" spans="27:27" ht="12.75" customHeight="1" x14ac:dyDescent="0.25">
      <c r="AA56" s="8" t="str">
        <f>IF(AA7=16,"seize ",IF(AA7=17,"dix-sept ",IF(AA7=18,"dix-huit ",IF(AA7=19,"dix-neuf ",AA64))))</f>
        <v/>
      </c>
    </row>
    <row r="57" spans="27:27" ht="12.75" customHeight="1" x14ac:dyDescent="0.25">
      <c r="AA57" s="8" t="str">
        <f>IF(AA7=21,"et un ",IF(AA7=31,"et un ",IF(AA7=41,"et un ",IF(AA7=51,"et un ",IF(AA7=61,"et un ",AA65)))))</f>
        <v/>
      </c>
    </row>
    <row r="58" spans="27:27" ht="12.75" customHeight="1" x14ac:dyDescent="0.25">
      <c r="AA58" s="8" t="str">
        <f>IF(AA9=16,"seize ",IF(AA9=17,"dix-sept ",IF(AA9=18,"dix-huit ",IF(AA9=19,"dix-neuf ",AA66))))</f>
        <v/>
      </c>
    </row>
    <row r="59" spans="27:27" ht="12.75" customHeight="1" x14ac:dyDescent="0.25">
      <c r="AA59" s="8" t="str">
        <f>IF(AA9=17,"",IF(AA9=18,"",IF(AA9=19,"",AA67)))</f>
        <v/>
      </c>
    </row>
    <row r="60" spans="27:27" ht="12.75" customHeight="1" x14ac:dyDescent="0.25">
      <c r="AA60" s="8" t="str">
        <f>IF(AA10=16,"seize ",IF(AA10=17,"dix-sept ",IF(AA10=18,"dix-huit ",IF(AA10=19,"dix-neuf ",AA68))))</f>
        <v/>
      </c>
    </row>
    <row r="61" spans="27:27" ht="12.75" customHeight="1" x14ac:dyDescent="0.25">
      <c r="AA61" s="8" t="str">
        <f>IF(AA10=21,"et un ",IF(AA10=31,"et un ",IF(AA10=41,"et un ",IF(AA10=51,"et un ",IF(AA10=61,"et un ",AA69)))))</f>
        <v/>
      </c>
    </row>
    <row r="62" spans="27:27" ht="12.75" customHeight="1" x14ac:dyDescent="0.25">
      <c r="AA62" s="8" t="str">
        <f>IF(AA11=16,"seize ",IF(AA11=17,"dix-sept ",IF(AA11=18,"dix-huit ",IF(AA11=19,"dix-neuf ",AA70))))</f>
        <v/>
      </c>
    </row>
    <row r="63" spans="27:27" ht="12.75" customHeight="1" x14ac:dyDescent="0.25">
      <c r="AA63" s="8" t="str">
        <f>IF(AA11=21,"et un ",IF(AA11=31,"et un ",IF(AA11=41,"et un ",IF(AA11=51,"et un ",IF(AA11=61,"et un ",AA71)))))</f>
        <v/>
      </c>
    </row>
    <row r="64" spans="27:27" ht="12.75" customHeight="1" x14ac:dyDescent="0.25">
      <c r="AA64" s="8" t="str">
        <f>IF(AA7=70,"soixante-dix ",IF(AA7=71,"soixante et onze ",IF(AA7=72,"soixante-douze ",IF(AA7=73,"soixante-treize ",IF(AA7=74,"soixante-quatorze ",IF(AA7=75,"soixante-quinze ",AA72))))))</f>
        <v/>
      </c>
    </row>
    <row r="65" spans="27:27" ht="12.75" customHeight="1" x14ac:dyDescent="0.25">
      <c r="AA65" s="8" t="str">
        <f>IF(AA13=9,"",IF(AA13=7,"",IF(AA14=0,"",IF(AA14=1,"un ",IF(AA14=2,"deux ",IF(AA14=3,"trois ",IF(AA14=4,"quatre ",IF(AA14=5,"cinq ",AA73))))))))</f>
        <v/>
      </c>
    </row>
    <row r="66" spans="27:27" ht="12.75" customHeight="1" x14ac:dyDescent="0.25">
      <c r="AA66" s="8" t="str">
        <f>IF(AA9=70,"soixante-dix ",IF(AA9=71,"soixante et onze ",IF(AA9=72,"soixante-douze ",IF(AA9=73,"soixante-treize ",IF(AA9=74,"soixante-quatorze ",IF(AA9=75,"soixante-quinze ",AA74))))))</f>
        <v/>
      </c>
    </row>
    <row r="67" spans="27:27" ht="12.75" customHeight="1" x14ac:dyDescent="0.25">
      <c r="AA67" s="8" t="str">
        <f>IF(AA9=21,"et un ",IF(AA9=31,"et un ",IF(AA9=41,"et un ",IF(AA9=51,"et un ",IF(AA9=61,"et un ",AA75)))))</f>
        <v/>
      </c>
    </row>
    <row r="68" spans="27:27" ht="12.75" customHeight="1" x14ac:dyDescent="0.25">
      <c r="AA68" s="8" t="str">
        <f>IF(AA10=70,"soixante-dix ",IF(AA10=71,"soixante et onze ",IF(AA10=72,"soixante-douze ",IF(AA10=73,"soixante-treize ",IF(AA10=74,"soixante-quatorze ",IF(AA10=75,"soixante-quinze ",AA76))))))</f>
        <v/>
      </c>
    </row>
    <row r="69" spans="27:27" ht="12.75" customHeight="1" x14ac:dyDescent="0.25">
      <c r="AA69" s="8" t="str">
        <f>IF(AA19=9,"",IF(AA19=7,"",IF(AA20=0,"",IF(AA20=1,"un ",IF(AA20=2,"deux ",IF(AA20=3,"trois ",IF(AA20=4,"quatre ",IF(AA20=5,"cinq ",AA77))))))))</f>
        <v/>
      </c>
    </row>
    <row r="70" spans="27:27" ht="12.75" customHeight="1" x14ac:dyDescent="0.25">
      <c r="AA70" s="8" t="str">
        <f>IF(AA11=70,"soixante-dix ",IF(AA11=71,"soixante et onze ",IF(AA11=72,"soixante-douze ",IF(AA11=73,"soixante-treize ",IF(AA11=74,"soixante-quatorze ",IF(AA11=75,"soixante-quinze ",AA78))))))</f>
        <v/>
      </c>
    </row>
    <row r="71" spans="27:27" ht="12.75" customHeight="1" x14ac:dyDescent="0.25">
      <c r="AA71" s="8" t="str">
        <f>IF(AA21=9,"",IF(AA21=7,"",IF(AA22=0,"",IF(AA22=1,"un ",IF(AA22=2,"deux ",IF(AA22=3,"trois ",IF(AA22=4,"quatre ",IF(AA22=5,"cinq ",AA79))))))))</f>
        <v/>
      </c>
    </row>
    <row r="72" spans="27:27" ht="12.75" customHeight="1" x14ac:dyDescent="0.25">
      <c r="AA72" s="8" t="str">
        <f>IF(AA7=76,"soixante-seize ",IF(AA7=77,"soixante-dix-sept ",IF(AA7=78,"soixante-dix-huit ",IF(AA7=79,"soixante-dix-neuf ",AA80))))</f>
        <v/>
      </c>
    </row>
    <row r="73" spans="27:27" ht="12.75" customHeight="1" x14ac:dyDescent="0.25">
      <c r="AA73" s="8">
        <f>IF(AA13=9,"",IF(AA14=6,"six ",IF(AA14=7,"sept ",IF(AA14=8,"huit ",IF(AA14=9,"neuf ",)))))</f>
        <v>0</v>
      </c>
    </row>
    <row r="74" spans="27:27" ht="12.75" customHeight="1" x14ac:dyDescent="0.25">
      <c r="AA74" s="8" t="str">
        <f>IF(AA9=76,"soixante-seize ",IF(AA9=77,"soixante-dix-sept ",IF(AA9=78,"soixante-dix-huit ",IF(AA9=79,"soixante-dix-neuf ",AA81))))</f>
        <v/>
      </c>
    </row>
    <row r="75" spans="27:27" ht="12.75" customHeight="1" x14ac:dyDescent="0.25">
      <c r="AA75" s="8" t="str">
        <f>IF(AA16=9,"",IF(AA16=7,"",IF(AA17=0,"",IF(AA17=1,"un ",IF(AA17=2,"deux ",IF(AA17=3,"trois ",IF(AA17=4,"quatre ",IF(AA17=5,"cinq ",AA82))))))))</f>
        <v/>
      </c>
    </row>
    <row r="76" spans="27:27" ht="12.75" customHeight="1" x14ac:dyDescent="0.25">
      <c r="AA76" s="8" t="str">
        <f>IF(AA10=76,"soixante-seize ",IF(AA10=77,"soixante-dix-sept ",IF(AA10=78,"soixante-dix-huit ",IF(AA10=79,"soixante-dix-neuf ",AA83))))</f>
        <v/>
      </c>
    </row>
    <row r="77" spans="27:27" ht="12.75" customHeight="1" x14ac:dyDescent="0.25">
      <c r="AA77" s="8">
        <f>IF(AA19=9,"",IF(AA20=6,"six ",IF(AA20=7,"sept ",IF(AA20=8,"huit ",IF(AA20=9,"neuf ",)))))</f>
        <v>0</v>
      </c>
    </row>
    <row r="78" spans="27:27" ht="12.75" customHeight="1" x14ac:dyDescent="0.25">
      <c r="AA78" s="8" t="str">
        <f>IF(AA11=76,"soixante-seize ",IF(AA11=77,"soixante-dix-sept ",IF(AA11=78,"soixante-dix-huit ",IF(AA11=79,"soixante-dix-neuf ",AA84))))</f>
        <v/>
      </c>
    </row>
    <row r="79" spans="27:27" ht="12.75" customHeight="1" x14ac:dyDescent="0.25">
      <c r="AA79" s="8">
        <f>IF(AA21=9,"",IF(AA22=6,"six ",IF(AA22=7,"sept ",IF(AA22=8,"huit ",IF(AA22=9,"neuf ",)))))</f>
        <v>0</v>
      </c>
    </row>
    <row r="80" spans="27:27" ht="12.75" customHeight="1" x14ac:dyDescent="0.25">
      <c r="AA80" s="8" t="str">
        <f>IF(AA7=90,"quatre-vingt-dix ",IF(AA7=91,"quatre-vingt-onze ",IF(AA7=92,"quatre-vingt-douze ",IF(AA7=93,"quatre-vingt-treize ",IF(AA7=94,"quatre-vingt-quatorze ",IF(AA7=95,"quatre-vingt-quinze ",AA85))))))</f>
        <v/>
      </c>
    </row>
    <row r="81" spans="27:27" ht="12.75" customHeight="1" x14ac:dyDescent="0.25">
      <c r="AA81" s="8" t="str">
        <f>IF(AA9=90,"quatre-vingt-dix ",IF(AA9=91,"quatre-vingt-onze ",IF(AA9=92,"quatre-vingt-douze ",IF(AA9=93,"quatre-vingt-treize ",IF(AA9=94,"quatre-vingt-quatorze ",IF(AA9=95,"quatre-vingt-quinze ",AA86))))))</f>
        <v/>
      </c>
    </row>
    <row r="82" spans="27:27" ht="12.75" customHeight="1" x14ac:dyDescent="0.25">
      <c r="AA82" s="8">
        <f>IF(AA16=9,"",IF(AA17=6,"six ",IF(AA17=7,"sept ",IF(AA17=8,"huit ",IF(AA17=9,"neuf ",)))))</f>
        <v>0</v>
      </c>
    </row>
    <row r="83" spans="27:27" ht="12.75" customHeight="1" x14ac:dyDescent="0.25">
      <c r="AA83" s="8" t="str">
        <f>IF(AA10=90,"quatre-vingt-dix ",IF(AA10=91,"quatre-vingt-onze ",IF(AA10=92,"quatre-vingt-douze ",IF(AA10=93,"quatre-vingt-treize ",IF(AA10=94,"quatre-vingt-quatorze ",IF(AA10=95,"quatre-vingt-quinze ",AA87))))))</f>
        <v/>
      </c>
    </row>
    <row r="84" spans="27:27" ht="12.75" customHeight="1" x14ac:dyDescent="0.25">
      <c r="AA84" s="8" t="str">
        <f>IF(AA11=90,"quatre-vingt-dix ",IF(AA11=91,"quatre-vingt-onze ",IF(AA11=92,"quatre-vingt-douze ",IF(AA11=93,"quatre-vingt-treize ",IF(AA11=94,"quatre-vingt-quatorze ",IF(AA11=95,"quatre-vingt-quinze ",AA88))))))</f>
        <v/>
      </c>
    </row>
    <row r="85" spans="27:27" ht="12.75" customHeight="1" x14ac:dyDescent="0.25">
      <c r="AA85" s="8" t="str">
        <f>IF(AA7=96,"quatre-vingt-seize ",IF(AA7=97,"quatre-vingt-dix-sept ",IF(AA7=98,"quatre-vingt-dix-huit ",IF(AA7=99,"quatre-vingt-dix-neuf ",AA89))))</f>
        <v/>
      </c>
    </row>
    <row r="86" spans="27:27" ht="12.75" customHeight="1" x14ac:dyDescent="0.25">
      <c r="AA86" s="8" t="str">
        <f>IF(AA9=96,"quatre-vingt-seize ",IF(AA9=97,"quatre-vingt-dix-sept ",IF(AA9=98,"quatre-vingt-dix-huit ",IF(AA9=99,"quatre-vingt-dix-neuf ",AA90))))</f>
        <v/>
      </c>
    </row>
    <row r="87" spans="27:27" ht="12.75" customHeight="1" x14ac:dyDescent="0.25">
      <c r="AA87" s="8" t="str">
        <f>IF(AA10=96,"quatre-vingt-seize ",IF(AA10=97,"quatre-vingt-dix-sept ",IF(AA10=98,"quatre-vingt-dix-huit ",IF(AA10=99,"quatre-vingt-dix-neuf ",AA91))))</f>
        <v/>
      </c>
    </row>
    <row r="88" spans="27:27" ht="12.75" customHeight="1" x14ac:dyDescent="0.25">
      <c r="AA88" s="8" t="str">
        <f>IF(AA11=96,"quatre-vingt-seize ",IF(AA11=97,"quatre-vingt-dix-sept ",IF(AA11=98,"quatre-vingt-dix-huit ",IF(AA11=99,"quatre-vingt-dix-neuf ",AA92))))</f>
        <v/>
      </c>
    </row>
    <row r="89" spans="27:27" ht="12.75" customHeight="1" x14ac:dyDescent="0.25">
      <c r="AA89" s="8" t="str">
        <f>IF(AA13=2,"vingt ",IF(AA13=3,"trente ",IF(AA13=4,"quarante ",IF(AA13=5,"cinquante ",AA93))))</f>
        <v/>
      </c>
    </row>
    <row r="90" spans="27:27" ht="12.75" customHeight="1" x14ac:dyDescent="0.25">
      <c r="AA90" s="8" t="str">
        <f>IF(AA16=2,"vingt ",IF(AA16=3,"trente ",IF(AA16=4,"quarante ",IF(AA16=5,"cinquante ",AA94))))</f>
        <v/>
      </c>
    </row>
    <row r="91" spans="27:27" ht="12.75" customHeight="1" x14ac:dyDescent="0.25">
      <c r="AA91" s="8" t="str">
        <f>IF(AA19=2,"vingt ",IF(AA19=3,"trente ",IF(AA19=4,"quarante ",IF(AA19=5,"cinquante ",AA95))))</f>
        <v/>
      </c>
    </row>
    <row r="92" spans="27:27" ht="12.75" customHeight="1" x14ac:dyDescent="0.25">
      <c r="AA92" s="8" t="str">
        <f>IF(AA21=2,"vingt ",IF(AA21=3,"trente ",IF(AA21=4,"quarante ",IF(AA21=5,"cinquante ",AA96))))</f>
        <v/>
      </c>
    </row>
    <row r="93" spans="27:27" ht="12.75" customHeight="1" x14ac:dyDescent="0.25">
      <c r="AA93" s="8" t="str">
        <f>IF(AA13=6,"soixante ",IF(AA7=80,"quatre-vingts ",IF(AA13=8,"quatre-vingt-","")))</f>
        <v/>
      </c>
    </row>
    <row r="94" spans="27:27" ht="12.75" customHeight="1" x14ac:dyDescent="0.25">
      <c r="AA94" s="8" t="str">
        <f>IF(AA16=6,"soixante ",IF(AA9=80,"quatre-vingts ",IF(AA16=8,"quatre-vingt-","")))</f>
        <v/>
      </c>
    </row>
    <row r="95" spans="27:27" ht="12.75" customHeight="1" x14ac:dyDescent="0.25">
      <c r="AA95" s="8" t="str">
        <f>IF(AA19=6,"soixante ",IF(AA10=80,"quatre-vingts ",IF(AA19=8,"quatre-vingt-","")))</f>
        <v/>
      </c>
    </row>
    <row r="96" spans="27:27" ht="12.75" customHeight="1" x14ac:dyDescent="0.25">
      <c r="AA96" s="8" t="str">
        <f>IF(AA21=6,"soixante ",IF(AA11=80,"quatre-vingts ",IF(AA21=8,"quatre-vingt-","")))</f>
        <v/>
      </c>
    </row>
    <row r="97" spans="27:27" ht="12.75" customHeight="1" x14ac:dyDescent="0.25">
      <c r="AA97" s="8">
        <f>0</f>
        <v>0</v>
      </c>
    </row>
    <row r="98" spans="27:27" ht="12.75" customHeight="1" x14ac:dyDescent="0.25">
      <c r="AA98" s="8" t="str">
        <f>(AA23&amp;AA24&amp;AA25&amp;AA26&amp;AA27&amp;AA28&amp;AA29&amp;AA30&amp;AA31&amp;AA32&amp;AA33&amp;AA34&amp;AA35&amp;AA36&amp;AA37&amp;AA38&amp;AA39&amp;AA40&amp;AA41)</f>
        <v xml:space="preserve">zéro euro </v>
      </c>
    </row>
  </sheetData>
  <mergeCells count="6">
    <mergeCell ref="C28:J28"/>
    <mergeCell ref="C3:J3"/>
    <mergeCell ref="C5:J5"/>
    <mergeCell ref="C11:J11"/>
    <mergeCell ref="C24:J24"/>
    <mergeCell ref="C26:J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12"/>
  <sheetViews>
    <sheetView workbookViewId="0"/>
  </sheetViews>
  <sheetFormatPr baseColWidth="10" defaultColWidth="9.140625" defaultRowHeight="15" x14ac:dyDescent="0.25"/>
  <cols>
    <col min="1" max="1" width="24.7109375" customWidth="1"/>
  </cols>
  <sheetData>
    <row r="1" spans="1:3" x14ac:dyDescent="0.25">
      <c r="A1" s="8" t="s">
        <v>210</v>
      </c>
      <c r="B1" s="8" t="s">
        <v>211</v>
      </c>
    </row>
    <row r="2" spans="1:3" x14ac:dyDescent="0.25">
      <c r="A2" s="8" t="s">
        <v>212</v>
      </c>
      <c r="B2" s="8" t="s">
        <v>203</v>
      </c>
    </row>
    <row r="3" spans="1:3" x14ac:dyDescent="0.25">
      <c r="A3" s="8" t="s">
        <v>213</v>
      </c>
      <c r="B3" s="8">
        <v>1</v>
      </c>
    </row>
    <row r="4" spans="1:3" x14ac:dyDescent="0.25">
      <c r="A4" s="8" t="s">
        <v>214</v>
      </c>
      <c r="B4" s="8">
        <v>0</v>
      </c>
    </row>
    <row r="5" spans="1:3" x14ac:dyDescent="0.25">
      <c r="A5" s="8" t="s">
        <v>215</v>
      </c>
      <c r="B5" s="8">
        <v>0</v>
      </c>
    </row>
    <row r="6" spans="1:3" x14ac:dyDescent="0.25">
      <c r="A6" s="8" t="s">
        <v>216</v>
      </c>
      <c r="B6" s="8">
        <v>0</v>
      </c>
    </row>
    <row r="7" spans="1:3" x14ac:dyDescent="0.25">
      <c r="A7" s="8" t="s">
        <v>217</v>
      </c>
      <c r="B7" s="8">
        <v>1</v>
      </c>
    </row>
    <row r="8" spans="1:3" x14ac:dyDescent="0.25">
      <c r="A8" s="8" t="s">
        <v>218</v>
      </c>
      <c r="B8" s="8">
        <v>0</v>
      </c>
    </row>
    <row r="9" spans="1:3" x14ac:dyDescent="0.25">
      <c r="A9" s="8" t="s">
        <v>219</v>
      </c>
      <c r="B9" s="8">
        <v>1</v>
      </c>
    </row>
    <row r="10" spans="1:3" x14ac:dyDescent="0.25">
      <c r="A10" s="8" t="s">
        <v>220</v>
      </c>
      <c r="C10" s="8" t="s">
        <v>221</v>
      </c>
    </row>
    <row r="11" spans="1:3" x14ac:dyDescent="0.25">
      <c r="A11" s="8" t="s">
        <v>222</v>
      </c>
      <c r="B11" s="8">
        <v>1</v>
      </c>
    </row>
    <row r="12" spans="1:3" x14ac:dyDescent="0.25">
      <c r="A12" s="8" t="s">
        <v>223</v>
      </c>
      <c r="B12" s="8" t="s">
        <v>224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92E39B334B7748BECCC79F872D5D27" ma:contentTypeVersion="15" ma:contentTypeDescription="Crée un document." ma:contentTypeScope="" ma:versionID="5259cbe5fbb41bd8c4263de4d5acbf55">
  <xsd:schema xmlns:xsd="http://www.w3.org/2001/XMLSchema" xmlns:xs="http://www.w3.org/2001/XMLSchema" xmlns:p="http://schemas.microsoft.com/office/2006/metadata/properties" xmlns:ns2="baa18ffd-53b1-45f2-a6ac-a3526bdb920a" xmlns:ns3="b223d266-4dda-40f0-ab3d-12b1f754e5e9" targetNamespace="http://schemas.microsoft.com/office/2006/metadata/properties" ma:root="true" ma:fieldsID="f3038a04b04f445983b188b5bc0ee5a7" ns2:_="" ns3:_="">
    <xsd:import namespace="baa18ffd-53b1-45f2-a6ac-a3526bdb920a"/>
    <xsd:import namespace="b223d266-4dda-40f0-ab3d-12b1f754e5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a18ffd-53b1-45f2-a6ac-a3526bdb920a"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23d266-4dda-40f0-ab3d-12b1f754e5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3ea39290-bde5-4eda-b187-9d67e2d5b1c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23d266-4dda-40f0-ab3d-12b1f754e5e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867177-1EE1-4BC5-AAAD-3CD9C9DB1B88}"/>
</file>

<file path=customXml/itemProps2.xml><?xml version="1.0" encoding="utf-8"?>
<ds:datastoreItem xmlns:ds="http://schemas.openxmlformats.org/officeDocument/2006/customXml" ds:itemID="{F5CDE69C-B6B9-4BD1-A022-2BC0909FB778}"/>
</file>

<file path=customXml/itemProps3.xml><?xml version="1.0" encoding="utf-8"?>
<ds:datastoreItem xmlns:ds="http://schemas.openxmlformats.org/officeDocument/2006/customXml" ds:itemID="{6594BC0F-DECD-4BDD-B85E-74FFB14243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16</vt:i4>
      </vt:variant>
    </vt:vector>
  </HeadingPairs>
  <TitlesOfParts>
    <vt:vector size="20" baseType="lpstr">
      <vt:lpstr>Page de garde</vt:lpstr>
      <vt:lpstr>DPGF</vt:lpstr>
      <vt:lpstr>Paramètres</vt:lpstr>
      <vt:lpstr>Version</vt:lpstr>
      <vt:lpstr>CODELOT</vt:lpstr>
      <vt:lpstr>CPVILLEDOSSIER</vt:lpstr>
      <vt:lpstr>DATEVALEUR</vt:lpstr>
      <vt:lpstr>DPGF!Impression_des_titres</vt:lpstr>
      <vt:lpstr>INDICELOT</vt:lpstr>
      <vt:lpstr>NUMDOSSIER</vt:lpstr>
      <vt:lpstr>PARCELLEDOSSIER</vt:lpstr>
      <vt:lpstr>PHASELOT</vt:lpstr>
      <vt:lpstr>RUEDOSSIER</vt:lpstr>
      <vt:lpstr>TAUXTVA1</vt:lpstr>
      <vt:lpstr>TAUXTVA2</vt:lpstr>
      <vt:lpstr>TAUXTVA3</vt:lpstr>
      <vt:lpstr>TAUXTVA4</vt:lpstr>
      <vt:lpstr>TITREDOC</vt:lpstr>
      <vt:lpstr>TITREDOSSIER</vt:lpstr>
      <vt:lpstr>TITRELOT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Mario LOREAU</cp:lastModifiedBy>
  <dcterms:created xsi:type="dcterms:W3CDTF">2025-05-15T17:49:52Z</dcterms:created>
  <dcterms:modified xsi:type="dcterms:W3CDTF">2025-05-15T17:50:02Z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0x0101004292E39B334B7748BECCC79F872D5D27</vt:lpwstr>
  </property>
</Properties>
</file>