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71664E44-74EB-4720-89CA-217DBD989300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135" i="2"/>
  <c r="G134" i="2"/>
  <c r="G136" i="2" s="1"/>
  <c r="AA1" i="3" s="1"/>
  <c r="G131" i="2"/>
  <c r="G126" i="2"/>
  <c r="K113" i="2"/>
  <c r="K109" i="2"/>
  <c r="G120" i="2" s="1"/>
  <c r="K96" i="2"/>
  <c r="K92" i="2"/>
  <c r="K88" i="2"/>
  <c r="K84" i="2"/>
  <c r="K79" i="2"/>
  <c r="K76" i="2"/>
  <c r="K73" i="2"/>
  <c r="K70" i="2"/>
  <c r="K65" i="2"/>
  <c r="K62" i="2"/>
  <c r="K59" i="2"/>
  <c r="K56" i="2"/>
  <c r="K53" i="2"/>
  <c r="K50" i="2"/>
  <c r="K45" i="2"/>
  <c r="K42" i="2"/>
  <c r="K39" i="2"/>
  <c r="K34" i="2"/>
  <c r="G125" i="2" s="1"/>
  <c r="G127" i="2" s="1"/>
  <c r="G30" i="2"/>
  <c r="G29" i="2"/>
  <c r="G31" i="2" s="1"/>
  <c r="K22" i="2"/>
  <c r="G18" i="2"/>
  <c r="G19" i="2" s="1"/>
  <c r="G17" i="2"/>
  <c r="G11" i="2"/>
  <c r="G10" i="2"/>
  <c r="G12" i="2" s="1"/>
  <c r="G85" i="1"/>
  <c r="G83" i="1"/>
  <c r="G81" i="1"/>
  <c r="G79" i="1"/>
  <c r="E71" i="1"/>
  <c r="E66" i="1"/>
  <c r="E62" i="1"/>
  <c r="E20" i="1"/>
  <c r="E11" i="1"/>
  <c r="AA33" i="3" l="1"/>
  <c r="AA37" i="3"/>
  <c r="AA3" i="3"/>
  <c r="G119" i="2"/>
  <c r="G121" i="2" s="1"/>
  <c r="G105" i="2"/>
  <c r="G104" i="2"/>
  <c r="AA42" i="3" l="1"/>
  <c r="AA12" i="3"/>
  <c r="AA27" i="3"/>
  <c r="AA4" i="3"/>
  <c r="G106" i="2"/>
  <c r="AA32" i="3" l="1"/>
  <c r="AA15" i="3"/>
  <c r="AA5" i="3"/>
  <c r="AA24" i="3"/>
  <c r="AA23" i="3"/>
  <c r="AA13" i="3"/>
  <c r="AA7" i="3"/>
  <c r="AA46" i="3" l="1"/>
  <c r="AA29" i="3"/>
  <c r="AA28" i="3"/>
  <c r="AA43" i="3"/>
  <c r="AA16" i="3"/>
  <c r="AA89" i="3"/>
  <c r="AA25" i="3" s="1"/>
  <c r="AA73" i="3"/>
  <c r="AA93" i="3"/>
  <c r="AA9" i="3"/>
  <c r="AA18" i="3"/>
  <c r="AA10" i="3"/>
  <c r="AA6" i="3"/>
  <c r="AA14" i="3"/>
  <c r="AA65" i="3" s="1"/>
  <c r="AA57" i="3" s="1"/>
  <c r="AA45" i="3" s="1"/>
  <c r="AA26" i="3" s="1"/>
  <c r="AA94" i="3" l="1"/>
  <c r="AA90" i="3" s="1"/>
  <c r="AA41" i="3"/>
  <c r="AA38" i="3"/>
  <c r="AA22" i="3"/>
  <c r="AA21" i="3"/>
  <c r="AA11" i="3"/>
  <c r="AA51" i="3"/>
  <c r="AA50" i="3"/>
  <c r="AA34" i="3"/>
  <c r="AA85" i="3"/>
  <c r="AA80" i="3" s="1"/>
  <c r="AA72" i="3" s="1"/>
  <c r="AA64" i="3" s="1"/>
  <c r="AA56" i="3" s="1"/>
  <c r="AA44" i="3" s="1"/>
  <c r="AA47" i="3"/>
  <c r="AA17" i="3"/>
  <c r="AA82" i="3" s="1"/>
  <c r="AA19" i="3"/>
  <c r="AA30" i="3" l="1"/>
  <c r="AA86" i="3"/>
  <c r="AA81" i="3" s="1"/>
  <c r="AA74" i="3" s="1"/>
  <c r="AA66" i="3" s="1"/>
  <c r="AA58" i="3" s="1"/>
  <c r="AA48" i="3" s="1"/>
  <c r="AA75" i="3"/>
  <c r="AA67" i="3" s="1"/>
  <c r="AA59" i="3" s="1"/>
  <c r="AA49" i="3" s="1"/>
  <c r="AA31" i="3" s="1"/>
  <c r="AA95" i="3"/>
  <c r="AA91" i="3" s="1"/>
  <c r="AA20" i="3"/>
  <c r="AA77" i="3" s="1"/>
  <c r="AA63" i="3"/>
  <c r="AA55" i="3" s="1"/>
  <c r="AA40" i="3" s="1"/>
  <c r="AA96" i="3"/>
  <c r="AA92" i="3" s="1"/>
  <c r="AA79" i="3"/>
  <c r="AA71" i="3"/>
  <c r="AA88" i="3" l="1"/>
  <c r="AA84" i="3" s="1"/>
  <c r="AA78" i="3" s="1"/>
  <c r="AA70" i="3" s="1"/>
  <c r="AA62" i="3" s="1"/>
  <c r="AA54" i="3" s="1"/>
  <c r="AA39" i="3"/>
  <c r="AA87" i="3"/>
  <c r="AA83" i="3" s="1"/>
  <c r="AA76" i="3" s="1"/>
  <c r="AA68" i="3" s="1"/>
  <c r="AA60" i="3" s="1"/>
  <c r="AA52" i="3" s="1"/>
  <c r="AA35" i="3"/>
  <c r="AA69" i="3"/>
  <c r="AA61" i="3" s="1"/>
  <c r="AA53" i="3" s="1"/>
  <c r="AA36" i="3" s="1"/>
  <c r="AA98" i="3" s="1"/>
  <c r="AA2" i="3" s="1"/>
  <c r="D139" i="2" s="1"/>
</calcChain>
</file>

<file path=xl/sharedStrings.xml><?xml version="1.0" encoding="utf-8"?>
<sst xmlns="http://schemas.openxmlformats.org/spreadsheetml/2006/main" count="303" uniqueCount="203">
  <si>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</si>
  <si>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</si>
  <si>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</si>
  <si>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</si>
  <si>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</si>
  <si>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</si>
  <si>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</si>
  <si>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</si>
  <si>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</si>
  <si>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</si>
  <si>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</si>
  <si>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</si>
  <si>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</si>
  <si>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</si>
  <si>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</si>
  <si>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</si>
  <si>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</si>
  <si>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</si>
  <si>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</si>
  <si>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</si>
  <si>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</si>
  <si>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</si>
  <si>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</si>
  <si>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</si>
  <si>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</si>
  <si>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</si>
  <si>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</si>
  <si>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</si>
  <si>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</si>
  <si>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</si>
  <si>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</si>
  <si>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</si>
  <si>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</si>
  <si>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</si>
  <si>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</si>
  <si>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</si>
  <si>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</si>
  <si>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</si>
  <si>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</si>
  <si>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</si>
  <si>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</si>
  <si>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</si>
  <si>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</si>
  <si>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n°12</t>
  </si>
  <si>
    <t>CARRELAGE - FAIENCE</t>
  </si>
  <si>
    <t>Non localisé</t>
  </si>
  <si>
    <t>12.3</t>
  </si>
  <si>
    <t>REGLEMENTATION ENVIRONNEMENTALE RE2020</t>
  </si>
  <si>
    <t>3.&amp;</t>
  </si>
  <si>
    <t>Total H.T. :</t>
  </si>
  <si>
    <t>Total T.V.A. (20%) :</t>
  </si>
  <si>
    <t>Total T.T.C. :</t>
  </si>
  <si>
    <t>12.4</t>
  </si>
  <si>
    <t>REPORTING DES CONSOMMATIONS, GESTION DES DECHETS ET BILAN CARBONE</t>
  </si>
  <si>
    <t>12.5</t>
  </si>
  <si>
    <t>DESCRIPTION DES OUVRAGES</t>
  </si>
  <si>
    <t>12.5.1</t>
  </si>
  <si>
    <t>PREPARATIONS SUPPORTS AVANT POSE SOLS COLLES</t>
  </si>
  <si>
    <t>12.5.1.1</t>
  </si>
  <si>
    <t>Supports neufs</t>
  </si>
  <si>
    <t>9.L</t>
  </si>
  <si>
    <t xml:space="preserve">Localisation : 
- Tous supports verticaux ou horizontaux destinés à recevoir les ouvrages du présent corps d'état
</t>
  </si>
  <si>
    <t>9.&amp;</t>
  </si>
  <si>
    <t>4.&amp;</t>
  </si>
  <si>
    <t>12.6</t>
  </si>
  <si>
    <t>DEFINITION DES REVETEMENTS SCELLES</t>
  </si>
  <si>
    <t>12.6.1</t>
  </si>
  <si>
    <t xml:space="preserve">CHAPE CIMENT </t>
  </si>
  <si>
    <t>12.6.1.1</t>
  </si>
  <si>
    <t>Chape ciment</t>
  </si>
  <si>
    <t xml:space="preserve">Localisation : 
Logements collectifs bâtiments A:
- Chape ciment REZ DE CHAUSSÉE au droit des halls, locaux ménages et paliers des escaliers au RDC.
- Chape ciment sur l'ensemble des niveaux 1.
Logements collectifs bâtiments B:
- Chape ciment REZ DE CHAUSSÉE au droit des halls, locaux ménages et paliers des escaliers au RDC.
- Chape ciment sur l'ensemble des niveaux 1.
- Chape ciment sur l'ensemble des niveaux 2.
- Chape ciment sur l'ensemble des niveaux 3 (attiques).
Logements individuels :
- Chape ciment sur l'ensemble des REZ DE CHAUSSÉE des pavillons.
</t>
  </si>
  <si>
    <t>12.6.2</t>
  </si>
  <si>
    <t xml:space="preserve">ISOLATION </t>
  </si>
  <si>
    <t>12.6.2.1</t>
  </si>
  <si>
    <t>Isolation thermique sous chape 200 mm</t>
  </si>
  <si>
    <t xml:space="preserve">Localisation : 
Logements collectifs bâtiment B:
- Isolant sous chape sur l'ensemble du niveau 3 (attique).
</t>
  </si>
  <si>
    <t>12.6.2.2</t>
  </si>
  <si>
    <t>Isolation thermique sous chape 100 mm</t>
  </si>
  <si>
    <t xml:space="preserve">Localisation : 
Logements collectifs bâtiments A et B:
- Isolant sous chape ciment REZ DE CHAUSSÉE au droit des halls, locaux ménages et paliers des escaliers au RDC.
- Isolant sous chape ciment sur l'ensemble des niveaux 1.
Logements individuels :
- Isolant sous chape ciment sur l'ensemble des REZ DE CHAUSSÉE des pavillons.
</t>
  </si>
  <si>
    <t>12.6.2.3</t>
  </si>
  <si>
    <t>Isolation acoustique</t>
  </si>
  <si>
    <t>Localisation : 
Logements collectifs bâtiments A et B:
- Isolation acoustique sous l'ensemble pièces humides des niveaux 2 et 3: Cellier, SDE et WC.
Logements individuels:
- Isolation acoustique sous l'ensemble pièces humides des étages : SDB et WC.</t>
  </si>
  <si>
    <t>12.6.3</t>
  </si>
  <si>
    <t>REVETEMENT DE SOL</t>
  </si>
  <si>
    <t>12.6.3.1</t>
  </si>
  <si>
    <t xml:space="preserve">Carrelage grès cérame 60 x 60 </t>
  </si>
  <si>
    <t xml:space="preserve">Localisation : 
Logements collectifs bâtiments A et B:
- Carrelage des halls d'entrée au REZ DE CHAUSSÉE.
- Carrelage des ascenseurs
</t>
  </si>
  <si>
    <t>12.6.3.2</t>
  </si>
  <si>
    <t>Plinthes carrelage 9 x 60</t>
  </si>
  <si>
    <t>ML</t>
  </si>
  <si>
    <t xml:space="preserve">Localisation : 
Logements collectifs bâtiments A et B:
- En périphérie des halls d'entrée au REZ DE CHAUSSÉE.
</t>
  </si>
  <si>
    <t>12.6.3.3</t>
  </si>
  <si>
    <t>Carrelage grès cérame 45 x 45</t>
  </si>
  <si>
    <t xml:space="preserve">Localisation : 
Logements collectifs bâtiments A et B:
- Carrelage des celliers, SDE et WC tous niveaux.
- Carrelage des locaux ménage.
Logements individuels :
- Carrelage sur l'ensemble des REZ DE CHAUSSÉE des pavillons.
- Carrelage des SDB et WC des niveaux 1.
</t>
  </si>
  <si>
    <t>12.6.3.4</t>
  </si>
  <si>
    <t>Plinthes droites 9 x 45</t>
  </si>
  <si>
    <t xml:space="preserve">Localisation : 
Logements collectifs bâtiments A et B:
- En périphérie des carrelages des celliers, SDE et WC tous niveaux.
- En périphérie des carrelages des locaux ménage.
Logements individuels :
- En périphérie des carrelages sur l'ensemble des REZ DE CHAUSSÉE des pavillons.
- En périphérie des carrelages des SDB et WC des niveaux 1.
</t>
  </si>
  <si>
    <t>12.6.3.5</t>
  </si>
  <si>
    <t>Carrelage grès cérame 30 x 30 antidérapant R11 PN18</t>
  </si>
  <si>
    <t xml:space="preserve">Localisation : 
Logements individuels :
- Carrelage des douches à l'italienne des cellier / SDB.
</t>
  </si>
  <si>
    <t>12.6.3.6</t>
  </si>
  <si>
    <t>Système d'étanchéité liquide</t>
  </si>
  <si>
    <t xml:space="preserve">Localisation : 
Logements collectifs bâtiments A et B:
- Bâtiment A :Sous le carrelage des salles de bains avec bac à douche zéro ressaut, logements A204, A205, A206, A207, et A208 et sous le carrelage du WC du logement A206.
- Bâtiment B :Sous le carrelage des salles de bains avec bac à douche zéro ressaut logements B201, B202, B203, B204, B205, B206, B207, et B208; et sous le carrelage des WC des logements B201, B202, et B206.
Logements individuels :
- Sous le carrelage des cellier / SDB et WC en RDC.
</t>
  </si>
  <si>
    <t>12.6.4</t>
  </si>
  <si>
    <t>REVETEMENTS VERTICAUX</t>
  </si>
  <si>
    <t>12.6.4.1</t>
  </si>
  <si>
    <t>Revêtements faïence 25 x 40</t>
  </si>
  <si>
    <t xml:space="preserve">Localisation : 
Logements collectifs bâtiments A et B :
- Toute hauteur dans l'emprise des douches y compris débordement à l'entrée du bac de douche
- En dosseret du vidoir des locaux ménage.
Logements collectifs bâtiment B :
- 60 cm au-dessus de l'évier  et plaque de cuisson y compris retour.
- 60 cm au dessus des lavabos des SDE.
Logements individuels :
- Toute hauteur dans l'emprise des baignoires compris retour et tablier de baignoire.
</t>
  </si>
  <si>
    <t>12.6.4.2</t>
  </si>
  <si>
    <t>Étanchéité des parois</t>
  </si>
  <si>
    <t xml:space="preserve">Localisation : 
Logements collectifs bâtiments A et B :
- Au droit de toutes les douches 
Logements individuels :
- Au droit de toutes les baignoires 
</t>
  </si>
  <si>
    <t>12.6.4.3</t>
  </si>
  <si>
    <t>Habillage des paillasses de baignoires</t>
  </si>
  <si>
    <t xml:space="preserve">Localisation : 
Logements individuels:
- Au droit des baignoires
</t>
  </si>
  <si>
    <t>12.6.4.4</t>
  </si>
  <si>
    <t>Trappe de visite des paillasses de baignoires</t>
  </si>
  <si>
    <t xml:space="preserve">Localisation : 
Logements individuels:
- Sur l'habillage des paillasses des baignoires
</t>
  </si>
  <si>
    <t>12.6.5</t>
  </si>
  <si>
    <t>OUVRAGES DIVERS</t>
  </si>
  <si>
    <t>12.6.5.1</t>
  </si>
  <si>
    <t>Siphon de sol inox</t>
  </si>
  <si>
    <t>Unité</t>
  </si>
  <si>
    <t xml:space="preserve">Localisation : </t>
  </si>
  <si>
    <t xml:space="preserve">Logements collectifs bâtiments A et B:
- Siphon de sol inox des locaux ménage
Logements individuels :
- Siphon de sol inox des douches/celliers des logements.
</t>
  </si>
  <si>
    <t>12.6.5.2</t>
  </si>
  <si>
    <t>Barres de seuil</t>
  </si>
  <si>
    <t xml:space="preserve">Localisation : 
A prévoir :
- entre carrelage et peinture de sols 
- entre carrelage et sols PVC.
- Entre carrelage et sols stratifiés
</t>
  </si>
  <si>
    <t xml:space="preserve"> </t>
  </si>
  <si>
    <t>12.6.5.3</t>
  </si>
  <si>
    <t>Socles</t>
  </si>
  <si>
    <t xml:space="preserve">Localisation : 
- Tous les pieds réseaux au droit des carrelages : Forfait : 98 unités.
- Socles au droit des chaudières dans tous les logements. Forfait : 42 unités.
</t>
  </si>
  <si>
    <t>12.6.5.4</t>
  </si>
  <si>
    <t>Cadre et Tapis de Hall</t>
  </si>
  <si>
    <t>12.6.5.4.1</t>
  </si>
  <si>
    <t>Dimension 2.00 x 1.00 m</t>
  </si>
  <si>
    <t xml:space="preserve">Localisation : 
- Bâtiments A et B : Tapis dans halls d'entrée : 2 unités.
</t>
  </si>
  <si>
    <t>8.&amp;</t>
  </si>
  <si>
    <t>12.7</t>
  </si>
  <si>
    <r>
      <rPr>
        <b/>
        <u/>
        <sz val="12"/>
        <color rgb="FF000000"/>
        <rFont val="Arial"/>
        <family val="2"/>
      </rPr>
      <t>DOSSIER DES OUVRAGES EXECUTES (DOE),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                                                                                                                    </t>
    </r>
  </si>
  <si>
    <t>12.7.1</t>
  </si>
  <si>
    <t>DOE</t>
  </si>
  <si>
    <t>12.7.1.1</t>
  </si>
  <si>
    <t>12.7.2</t>
  </si>
  <si>
    <t>DIUO</t>
  </si>
  <si>
    <t>12.7.2.1</t>
  </si>
  <si>
    <r>
      <rPr>
        <b/>
        <sz val="10"/>
        <color rgb="FF000000"/>
        <rFont val="Arial"/>
        <family val="2"/>
      </rPr>
      <t>DOSSIER DES OUVRAGES EXECUTES (DOE),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                                                                                                                    </t>
    </r>
  </si>
  <si>
    <t>2.&amp;</t>
  </si>
  <si>
    <t>RECAPITULATIF
Lot n°12 CARRELAGE - FAIENCE</t>
  </si>
  <si>
    <t>RECAPITULATIF DES LOCALISATIONS</t>
  </si>
  <si>
    <t>Total du lot CARRELAGE - FAIENCE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</si>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</sst>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];[Red]\-#,##0.00\ [$€]"/>
    <numFmt numFmtId="165" formatCode="#,##0.000"/>
  </numFmts>
  <fonts count="21" x14ac:knownFonts="1"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9" xfId="0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vertical="top" wrapText="1"/>
    </xf>
    <xf numFmtId="10" fontId="5" fillId="0" borderId="0" xfId="0" applyNumberFormat="1" applyFont="1" applyAlignment="1">
      <alignment horizontal="right" vertical="top" wrapText="1"/>
    </xf>
    <xf numFmtId="0" fontId="16" fillId="0" borderId="11" xfId="0" applyFont="1" applyBorder="1" applyAlignment="1">
      <alignment vertical="top" wrapText="1"/>
    </xf>
    <xf numFmtId="3" fontId="14" fillId="0" borderId="9" xfId="0" applyNumberFormat="1" applyFont="1" applyBorder="1" applyAlignment="1">
      <alignment horizontal="right" vertical="top" wrapText="1"/>
    </xf>
    <xf numFmtId="165" fontId="14" fillId="0" borderId="9" xfId="0" applyNumberFormat="1" applyFont="1" applyBorder="1" applyAlignment="1">
      <alignment horizontal="right" vertical="top" wrapText="1"/>
    </xf>
    <xf numFmtId="0" fontId="15" fillId="0" borderId="11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8" fillId="0" borderId="9" xfId="0" applyFont="1" applyBorder="1" applyAlignment="1">
      <alignment vertical="top" wrapText="1"/>
    </xf>
    <xf numFmtId="10" fontId="8" fillId="0" borderId="10" xfId="0" applyNumberFormat="1" applyFont="1" applyBorder="1" applyAlignment="1">
      <alignment horizontal="right" vertical="top" wrapText="1"/>
    </xf>
    <xf numFmtId="0" fontId="8" fillId="0" borderId="0" xfId="0" applyFont="1" applyAlignment="1">
      <alignment vertical="top"/>
    </xf>
    <xf numFmtId="10" fontId="8" fillId="0" borderId="11" xfId="0" applyNumberFormat="1" applyFont="1" applyBorder="1" applyAlignment="1">
      <alignment horizontal="right" vertical="top" wrapText="1"/>
    </xf>
    <xf numFmtId="10" fontId="8" fillId="0" borderId="23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5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/>
    <xf numFmtId="0" fontId="2" fillId="0" borderId="2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164" fontId="2" fillId="0" borderId="7" xfId="0" applyNumberFormat="1" applyFont="1" applyBorder="1" applyAlignment="1">
      <alignment horizontal="right" vertical="top" wrapText="1"/>
    </xf>
    <xf numFmtId="164" fontId="2" fillId="0" borderId="8" xfId="0" applyNumberFormat="1" applyFont="1" applyBorder="1" applyAlignment="1">
      <alignment horizontal="right"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64" fontId="2" fillId="0" borderId="0" xfId="0" applyNumberFormat="1" applyFont="1" applyAlignment="1">
      <alignment horizontal="right" vertical="top" wrapText="1"/>
    </xf>
    <xf numFmtId="164" fontId="2" fillId="0" borderId="5" xfId="0" applyNumberFormat="1" applyFont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4" fontId="19" fillId="0" borderId="0" xfId="0" applyNumberFormat="1" applyFont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8" xfId="0" applyNumberFormat="1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3" fillId="0" borderId="20" xfId="0" applyFont="1" applyBorder="1" applyAlignment="1">
      <alignment vertical="top" wrapText="1"/>
    </xf>
    <xf numFmtId="164" fontId="6" fillId="0" borderId="20" xfId="0" applyNumberFormat="1" applyFont="1" applyBorder="1" applyAlignment="1">
      <alignment vertical="top" wrapText="1"/>
    </xf>
    <xf numFmtId="164" fontId="3" fillId="0" borderId="20" xfId="0" applyNumberFormat="1" applyFont="1" applyBorder="1" applyAlignment="1">
      <alignment vertical="top" wrapText="1"/>
    </xf>
    <xf numFmtId="164" fontId="3" fillId="0" borderId="21" xfId="0" applyNumberFormat="1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20" fillId="0" borderId="2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44d1b327-1024-4303-8dd8-3dab16c34d5e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379f12e9-c82f-45b9-ac49-d285fa37ce7c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bf17262c-1d89-40db-a184-c2ed6ad123b9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3e6ef0e7-ddbe-4a65-96a9-060ae2ff366e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08e561dc-f199-4013-bd5a-9a7883d9abd6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b42e1f74-5f90-40fe-9572-220673505791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32a980bd-7193-4a4d-8def-0f8dd748f9de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1a4d6293-3149-4267-a9dc-1855f1d8c77d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2"/>
      <c r="C1" s="3"/>
      <c r="D1" s="4"/>
      <c r="E1" s="4"/>
      <c r="F1" s="4"/>
      <c r="G1" s="4"/>
      <c r="H1" s="4"/>
      <c r="I1" s="5"/>
    </row>
    <row r="2" spans="2:9" ht="9" customHeight="1" x14ac:dyDescent="0.25">
      <c r="B2" s="6"/>
      <c r="C2" s="7"/>
      <c r="D2" s="8"/>
      <c r="E2" s="43"/>
      <c r="F2" s="43"/>
      <c r="G2" s="43"/>
      <c r="H2" s="43"/>
      <c r="I2" s="9"/>
    </row>
    <row r="3" spans="2:9" ht="9" customHeight="1" x14ac:dyDescent="0.25">
      <c r="B3" s="6"/>
      <c r="C3" s="7"/>
      <c r="D3" s="8"/>
      <c r="E3" s="43"/>
      <c r="F3" s="43"/>
      <c r="G3" s="43"/>
      <c r="H3" s="43"/>
      <c r="I3" s="9"/>
    </row>
    <row r="4" spans="2:9" ht="9" customHeight="1" x14ac:dyDescent="0.25">
      <c r="B4" s="6"/>
      <c r="C4" s="7"/>
      <c r="D4" s="8"/>
      <c r="E4" s="43"/>
      <c r="F4" s="43"/>
      <c r="G4" s="43"/>
      <c r="H4" s="43"/>
      <c r="I4" s="9"/>
    </row>
    <row r="5" spans="2:9" ht="9" customHeight="1" x14ac:dyDescent="0.25">
      <c r="B5" s="6"/>
      <c r="C5" s="7"/>
      <c r="D5" s="8"/>
      <c r="E5" s="43"/>
      <c r="F5" s="43"/>
      <c r="G5" s="43"/>
      <c r="H5" s="43"/>
      <c r="I5" s="9"/>
    </row>
    <row r="6" spans="2:9" ht="9" customHeight="1" x14ac:dyDescent="0.25">
      <c r="B6" s="6"/>
      <c r="C6" s="7"/>
      <c r="D6" s="8"/>
      <c r="E6" s="43"/>
      <c r="F6" s="43"/>
      <c r="G6" s="43"/>
      <c r="H6" s="43"/>
      <c r="I6" s="9"/>
    </row>
    <row r="7" spans="2:9" ht="9" customHeight="1" x14ac:dyDescent="0.25">
      <c r="B7" s="6"/>
      <c r="C7" s="7"/>
      <c r="D7" s="8"/>
      <c r="E7" s="43"/>
      <c r="F7" s="43"/>
      <c r="G7" s="43"/>
      <c r="H7" s="43"/>
      <c r="I7" s="9"/>
    </row>
    <row r="8" spans="2:9" ht="9" customHeight="1" x14ac:dyDescent="0.25">
      <c r="B8" s="6"/>
      <c r="C8" s="7"/>
      <c r="D8" s="8"/>
      <c r="E8" s="43"/>
      <c r="F8" s="43"/>
      <c r="G8" s="43"/>
      <c r="H8" s="43"/>
      <c r="I8" s="9"/>
    </row>
    <row r="9" spans="2:9" ht="9" customHeight="1" x14ac:dyDescent="0.25">
      <c r="B9" s="6"/>
      <c r="C9" s="7"/>
      <c r="D9" s="8"/>
      <c r="E9" s="43"/>
      <c r="F9" s="43"/>
      <c r="G9" s="43"/>
      <c r="H9" s="43"/>
      <c r="I9" s="9"/>
    </row>
    <row r="10" spans="2:9" ht="9" customHeight="1" x14ac:dyDescent="0.25">
      <c r="B10" s="6"/>
      <c r="C10" s="7"/>
      <c r="D10" s="8"/>
      <c r="E10" s="43"/>
      <c r="F10" s="43"/>
      <c r="G10" s="43"/>
      <c r="H10" s="43"/>
      <c r="I10" s="9"/>
    </row>
    <row r="11" spans="2:9" ht="9" customHeight="1" x14ac:dyDescent="0.25">
      <c r="B11" s="6"/>
      <c r="C11" s="7"/>
      <c r="D11" s="8"/>
      <c r="E11" s="44" t="str">
        <f>IF(Paramètres!C5&lt;&gt;"",Paramètres!C5,"")</f>
        <v xml:space="preserve">RESIDENCE GREEN FOREST
Construction de 42 logements collectifs et 7 logements individuels </v>
      </c>
      <c r="F11" s="44"/>
      <c r="G11" s="44"/>
      <c r="H11" s="44"/>
      <c r="I11" s="9"/>
    </row>
    <row r="12" spans="2:9" ht="9" customHeight="1" x14ac:dyDescent="0.25">
      <c r="B12" s="6"/>
      <c r="C12" s="7"/>
      <c r="D12" s="8"/>
      <c r="E12" s="44"/>
      <c r="F12" s="44"/>
      <c r="G12" s="44"/>
      <c r="H12" s="44"/>
      <c r="I12" s="9"/>
    </row>
    <row r="13" spans="2:9" ht="9" customHeight="1" x14ac:dyDescent="0.25">
      <c r="B13" s="6"/>
      <c r="C13" s="7"/>
      <c r="D13" s="8"/>
      <c r="E13" s="44"/>
      <c r="F13" s="44"/>
      <c r="G13" s="44"/>
      <c r="H13" s="44"/>
      <c r="I13" s="9"/>
    </row>
    <row r="14" spans="2:9" ht="9" customHeight="1" x14ac:dyDescent="0.25">
      <c r="B14" s="6"/>
      <c r="C14" s="7"/>
      <c r="D14" s="8"/>
      <c r="E14" s="44"/>
      <c r="F14" s="44"/>
      <c r="G14" s="44"/>
      <c r="H14" s="44"/>
      <c r="I14" s="9"/>
    </row>
    <row r="15" spans="2:9" ht="9" customHeight="1" x14ac:dyDescent="0.25">
      <c r="B15" s="6"/>
      <c r="C15" s="7"/>
      <c r="D15" s="8"/>
      <c r="E15" s="44"/>
      <c r="F15" s="44"/>
      <c r="G15" s="44"/>
      <c r="H15" s="44"/>
      <c r="I15" s="9"/>
    </row>
    <row r="16" spans="2:9" ht="9" customHeight="1" x14ac:dyDescent="0.25">
      <c r="B16" s="6"/>
      <c r="C16" s="7"/>
      <c r="D16" s="8"/>
      <c r="E16" s="44"/>
      <c r="F16" s="44"/>
      <c r="G16" s="44"/>
      <c r="H16" s="44"/>
      <c r="I16" s="9"/>
    </row>
    <row r="17" spans="2:9" ht="9" customHeight="1" x14ac:dyDescent="0.25">
      <c r="B17" s="6"/>
      <c r="C17" s="7"/>
      <c r="D17" s="8"/>
      <c r="E17" s="44"/>
      <c r="F17" s="44"/>
      <c r="G17" s="44"/>
      <c r="H17" s="44"/>
      <c r="I17" s="9"/>
    </row>
    <row r="18" spans="2:9" ht="9" customHeight="1" x14ac:dyDescent="0.25">
      <c r="B18" s="6"/>
      <c r="C18" s="7"/>
      <c r="D18" s="8"/>
      <c r="E18" s="44"/>
      <c r="F18" s="44"/>
      <c r="G18" s="44"/>
      <c r="H18" s="44"/>
      <c r="I18" s="9"/>
    </row>
    <row r="19" spans="2:9" ht="9" customHeight="1" x14ac:dyDescent="0.25">
      <c r="B19" s="6"/>
      <c r="C19" s="7"/>
      <c r="D19" s="8"/>
      <c r="E19" s="44"/>
      <c r="F19" s="44"/>
      <c r="G19" s="44"/>
      <c r="H19" s="44"/>
      <c r="I19" s="9"/>
    </row>
    <row r="20" spans="2:9" ht="9" customHeight="1" x14ac:dyDescent="0.25">
      <c r="B20" s="6"/>
      <c r="C20" s="7"/>
      <c r="D20" s="8"/>
      <c r="E20" s="44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4"/>
      <c r="G20" s="44"/>
      <c r="H20" s="44"/>
      <c r="I20" s="9"/>
    </row>
    <row r="21" spans="2:9" ht="9" customHeight="1" x14ac:dyDescent="0.25">
      <c r="B21" s="6"/>
      <c r="C21" s="7"/>
      <c r="D21" s="8"/>
      <c r="E21" s="44"/>
      <c r="F21" s="44"/>
      <c r="G21" s="44"/>
      <c r="H21" s="44"/>
      <c r="I21" s="9"/>
    </row>
    <row r="22" spans="2:9" ht="9" customHeight="1" x14ac:dyDescent="0.25">
      <c r="B22" s="6"/>
      <c r="C22" s="7"/>
      <c r="D22" s="8"/>
      <c r="E22" s="44"/>
      <c r="F22" s="44"/>
      <c r="G22" s="44"/>
      <c r="H22" s="44"/>
      <c r="I22" s="9"/>
    </row>
    <row r="23" spans="2:9" ht="9" customHeight="1" x14ac:dyDescent="0.25">
      <c r="B23" s="6"/>
      <c r="C23" s="7"/>
      <c r="D23" s="8"/>
      <c r="E23" s="44"/>
      <c r="F23" s="44"/>
      <c r="G23" s="44"/>
      <c r="H23" s="44"/>
      <c r="I23" s="9"/>
    </row>
    <row r="24" spans="2:9" ht="9" customHeight="1" x14ac:dyDescent="0.25">
      <c r="B24" s="6"/>
      <c r="C24" s="7"/>
      <c r="D24" s="8"/>
      <c r="E24" s="44"/>
      <c r="F24" s="44"/>
      <c r="G24" s="44"/>
      <c r="H24" s="44"/>
      <c r="I24" s="9"/>
    </row>
    <row r="25" spans="2:9" ht="9" customHeight="1" x14ac:dyDescent="0.25">
      <c r="B25" s="6"/>
      <c r="C25" s="7"/>
      <c r="D25" s="8"/>
      <c r="E25" s="44"/>
      <c r="F25" s="44"/>
      <c r="G25" s="44"/>
      <c r="H25" s="44"/>
      <c r="I25" s="9"/>
    </row>
    <row r="26" spans="2:9" ht="9" customHeight="1" x14ac:dyDescent="0.25">
      <c r="B26" s="6"/>
      <c r="C26" s="7"/>
      <c r="D26" s="8"/>
      <c r="E26" s="44"/>
      <c r="F26" s="44"/>
      <c r="G26" s="44"/>
      <c r="H26" s="44"/>
      <c r="I26" s="9"/>
    </row>
    <row r="27" spans="2:9" ht="9" customHeight="1" x14ac:dyDescent="0.25">
      <c r="B27" s="6"/>
      <c r="C27" s="7"/>
      <c r="D27" s="8"/>
      <c r="E27" s="44"/>
      <c r="F27" s="44"/>
      <c r="G27" s="44"/>
      <c r="H27" s="44"/>
      <c r="I27" s="9"/>
    </row>
    <row r="28" spans="2:9" ht="9" customHeight="1" x14ac:dyDescent="0.25">
      <c r="B28" s="6"/>
      <c r="C28" s="7"/>
      <c r="D28" s="8"/>
      <c r="E28" s="43"/>
      <c r="F28" s="43"/>
      <c r="G28" s="43"/>
      <c r="H28" s="43"/>
      <c r="I28" s="9"/>
    </row>
    <row r="29" spans="2:9" ht="9" customHeight="1" x14ac:dyDescent="0.25">
      <c r="B29" s="6"/>
      <c r="C29" s="7"/>
      <c r="D29" s="8"/>
      <c r="E29" s="43"/>
      <c r="F29" s="43"/>
      <c r="G29" s="43"/>
      <c r="H29" s="43"/>
      <c r="I29" s="9"/>
    </row>
    <row r="30" spans="2:9" ht="9" customHeight="1" x14ac:dyDescent="0.25">
      <c r="B30" s="6"/>
      <c r="C30" s="7"/>
      <c r="D30" s="8"/>
      <c r="E30" s="43"/>
      <c r="F30" s="43"/>
      <c r="G30" s="43"/>
      <c r="H30" s="43"/>
      <c r="I30" s="9"/>
    </row>
    <row r="31" spans="2:9" ht="9" customHeight="1" x14ac:dyDescent="0.25">
      <c r="B31" s="6"/>
      <c r="C31" s="7"/>
      <c r="D31" s="8"/>
      <c r="E31" s="43"/>
      <c r="F31" s="43"/>
      <c r="G31" s="43"/>
      <c r="H31" s="43"/>
      <c r="I31" s="9"/>
    </row>
    <row r="32" spans="2:9" ht="9" customHeight="1" x14ac:dyDescent="0.25">
      <c r="B32" s="6"/>
      <c r="C32" s="7"/>
      <c r="D32" s="8"/>
      <c r="E32" s="43"/>
      <c r="F32" s="43"/>
      <c r="G32" s="43"/>
      <c r="H32" s="43"/>
      <c r="I32" s="9"/>
    </row>
    <row r="33" spans="2:9" ht="9" customHeight="1" x14ac:dyDescent="0.25">
      <c r="B33" s="6"/>
      <c r="C33" s="7"/>
      <c r="D33" s="8"/>
      <c r="E33" s="43"/>
      <c r="F33" s="43"/>
      <c r="G33" s="43"/>
      <c r="H33" s="43"/>
      <c r="I33" s="9"/>
    </row>
    <row r="34" spans="2:9" ht="9" customHeight="1" x14ac:dyDescent="0.25">
      <c r="B34" s="6"/>
      <c r="C34" s="7"/>
      <c r="D34" s="8"/>
      <c r="E34" s="43"/>
      <c r="F34" s="43"/>
      <c r="G34" s="43"/>
      <c r="H34" s="43"/>
      <c r="I34" s="9"/>
    </row>
    <row r="35" spans="2:9" ht="9" customHeight="1" x14ac:dyDescent="0.25">
      <c r="B35" s="6"/>
      <c r="C35" s="7"/>
      <c r="D35" s="8"/>
      <c r="E35" s="43"/>
      <c r="F35" s="43"/>
      <c r="G35" s="43"/>
      <c r="H35" s="43"/>
      <c r="I35" s="9"/>
    </row>
    <row r="36" spans="2:9" ht="9" customHeight="1" x14ac:dyDescent="0.25">
      <c r="B36" s="6"/>
      <c r="C36" s="7"/>
      <c r="D36" s="8"/>
      <c r="E36" s="43"/>
      <c r="F36" s="43"/>
      <c r="G36" s="43"/>
      <c r="H36" s="43"/>
      <c r="I36" s="9"/>
    </row>
    <row r="37" spans="2:9" ht="9" customHeight="1" x14ac:dyDescent="0.25">
      <c r="B37" s="6"/>
      <c r="C37" s="7"/>
      <c r="D37" s="8"/>
      <c r="E37" s="43"/>
      <c r="F37" s="43"/>
      <c r="G37" s="43"/>
      <c r="H37" s="43"/>
      <c r="I37" s="9"/>
    </row>
    <row r="38" spans="2:9" ht="9" customHeight="1" x14ac:dyDescent="0.25">
      <c r="B38" s="6"/>
      <c r="C38" s="7"/>
      <c r="D38" s="8"/>
      <c r="E38" s="43"/>
      <c r="F38" s="43"/>
      <c r="G38" s="43"/>
      <c r="H38" s="43"/>
      <c r="I38" s="9"/>
    </row>
    <row r="39" spans="2:9" ht="9" customHeight="1" x14ac:dyDescent="0.25">
      <c r="B39" s="6"/>
      <c r="C39" s="7"/>
      <c r="D39" s="8"/>
      <c r="E39" s="43"/>
      <c r="F39" s="43"/>
      <c r="G39" s="43"/>
      <c r="H39" s="43"/>
      <c r="I39" s="9"/>
    </row>
    <row r="40" spans="2:9" ht="9" customHeight="1" x14ac:dyDescent="0.25">
      <c r="B40" s="6"/>
      <c r="C40" s="7"/>
      <c r="D40" s="8"/>
      <c r="E40" s="43"/>
      <c r="F40" s="43"/>
      <c r="G40" s="43"/>
      <c r="H40" s="43"/>
      <c r="I40" s="9"/>
    </row>
    <row r="41" spans="2:9" ht="9" customHeight="1" x14ac:dyDescent="0.25">
      <c r="B41" s="6"/>
      <c r="C41" s="7"/>
      <c r="D41" s="8"/>
      <c r="E41" s="43"/>
      <c r="F41" s="43"/>
      <c r="G41" s="43"/>
      <c r="H41" s="43"/>
      <c r="I41" s="9"/>
    </row>
    <row r="42" spans="2:9" ht="9" customHeight="1" x14ac:dyDescent="0.25">
      <c r="B42" s="6"/>
      <c r="C42" s="7"/>
      <c r="D42" s="8"/>
      <c r="E42" s="43"/>
      <c r="F42" s="43"/>
      <c r="G42" s="43"/>
      <c r="H42" s="43"/>
      <c r="I42" s="9"/>
    </row>
    <row r="43" spans="2:9" ht="9" customHeight="1" x14ac:dyDescent="0.25">
      <c r="B43" s="6"/>
      <c r="C43" s="7"/>
      <c r="D43" s="8"/>
      <c r="E43" s="43"/>
      <c r="F43" s="43"/>
      <c r="G43" s="43"/>
      <c r="H43" s="43"/>
      <c r="I43" s="9"/>
    </row>
    <row r="44" spans="2:9" ht="9" customHeight="1" x14ac:dyDescent="0.25">
      <c r="B44" s="6"/>
      <c r="C44" s="7"/>
      <c r="D44" s="8"/>
      <c r="E44" s="43"/>
      <c r="F44" s="43"/>
      <c r="G44" s="43"/>
      <c r="H44" s="43"/>
      <c r="I44" s="9"/>
    </row>
    <row r="45" spans="2:9" ht="9" customHeight="1" x14ac:dyDescent="0.25">
      <c r="B45" s="58"/>
      <c r="C45" s="56" t="s">
        <v>10</v>
      </c>
      <c r="D45" s="8"/>
      <c r="E45" s="43"/>
      <c r="F45" s="43"/>
      <c r="G45" s="43"/>
      <c r="H45" s="43"/>
      <c r="I45" s="9"/>
    </row>
    <row r="46" spans="2:9" ht="9" customHeight="1" x14ac:dyDescent="0.25">
      <c r="B46" s="58"/>
      <c r="C46" s="57"/>
      <c r="D46" s="8"/>
      <c r="E46" s="8"/>
      <c r="F46" s="8"/>
      <c r="G46" s="8"/>
      <c r="H46" s="8"/>
      <c r="I46" s="9"/>
    </row>
    <row r="47" spans="2:9" ht="9" customHeight="1" x14ac:dyDescent="0.25">
      <c r="B47" s="58"/>
      <c r="C47" s="57"/>
      <c r="D47" s="8"/>
      <c r="E47" s="55" t="s">
        <v>4</v>
      </c>
      <c r="F47" s="43"/>
      <c r="G47" s="43"/>
      <c r="H47" s="43"/>
      <c r="I47" s="9"/>
    </row>
    <row r="48" spans="2:9" ht="9" customHeight="1" x14ac:dyDescent="0.25">
      <c r="B48" s="58"/>
      <c r="C48" s="57"/>
      <c r="D48" s="8"/>
      <c r="E48" s="43"/>
      <c r="F48" s="43"/>
      <c r="G48" s="43"/>
      <c r="H48" s="43"/>
      <c r="I48" s="9"/>
    </row>
    <row r="49" spans="2:9" ht="9" customHeight="1" x14ac:dyDescent="0.25">
      <c r="B49" s="58"/>
      <c r="C49" s="57"/>
      <c r="D49" s="8"/>
      <c r="E49" s="43"/>
      <c r="F49" s="43"/>
      <c r="G49" s="43"/>
      <c r="H49" s="43"/>
      <c r="I49" s="9"/>
    </row>
    <row r="50" spans="2:9" ht="9" customHeight="1" x14ac:dyDescent="0.25">
      <c r="B50" s="58"/>
      <c r="C50" s="57"/>
      <c r="D50" s="8"/>
      <c r="E50" s="43"/>
      <c r="F50" s="43"/>
      <c r="G50" s="43"/>
      <c r="H50" s="43"/>
      <c r="I50" s="9"/>
    </row>
    <row r="51" spans="2:9" ht="9" customHeight="1" x14ac:dyDescent="0.25">
      <c r="B51" s="58"/>
      <c r="C51" s="57"/>
      <c r="D51" s="8"/>
      <c r="E51" s="43"/>
      <c r="F51" s="43"/>
      <c r="G51" s="43"/>
      <c r="H51" s="43"/>
      <c r="I51" s="9"/>
    </row>
    <row r="52" spans="2:9" ht="9" customHeight="1" x14ac:dyDescent="0.25">
      <c r="B52" s="58"/>
      <c r="C52" s="56" t="s">
        <v>9</v>
      </c>
      <c r="D52" s="8"/>
      <c r="E52" s="43"/>
      <c r="F52" s="43"/>
      <c r="G52" s="43"/>
      <c r="H52" s="43"/>
      <c r="I52" s="9"/>
    </row>
    <row r="53" spans="2:9" ht="9" customHeight="1" x14ac:dyDescent="0.25">
      <c r="B53" s="58"/>
      <c r="C53" s="57"/>
      <c r="D53" s="8"/>
      <c r="E53" s="43"/>
      <c r="F53" s="43"/>
      <c r="G53" s="43"/>
      <c r="H53" s="43"/>
      <c r="I53" s="9"/>
    </row>
    <row r="54" spans="2:9" ht="9" customHeight="1" x14ac:dyDescent="0.25">
      <c r="B54" s="58"/>
      <c r="C54" s="57"/>
      <c r="D54" s="8"/>
      <c r="E54" s="43"/>
      <c r="F54" s="43"/>
      <c r="G54" s="43"/>
      <c r="H54" s="43"/>
      <c r="I54" s="9"/>
    </row>
    <row r="55" spans="2:9" ht="9" customHeight="1" x14ac:dyDescent="0.25">
      <c r="B55" s="58"/>
      <c r="C55" s="57"/>
      <c r="D55" s="8"/>
      <c r="E55" s="43"/>
      <c r="F55" s="43"/>
      <c r="G55" s="43"/>
      <c r="H55" s="43"/>
      <c r="I55" s="9"/>
    </row>
    <row r="56" spans="2:9" ht="9" customHeight="1" x14ac:dyDescent="0.25">
      <c r="B56" s="58"/>
      <c r="C56" s="57"/>
      <c r="D56" s="8"/>
      <c r="E56" s="43"/>
      <c r="F56" s="43"/>
      <c r="G56" s="43"/>
      <c r="H56" s="43"/>
      <c r="I56" s="9"/>
    </row>
    <row r="57" spans="2:9" ht="9" customHeight="1" x14ac:dyDescent="0.25">
      <c r="B57" s="58"/>
      <c r="C57" s="57"/>
      <c r="D57" s="8"/>
      <c r="E57" s="43"/>
      <c r="F57" s="43"/>
      <c r="G57" s="43"/>
      <c r="H57" s="43"/>
      <c r="I57" s="9"/>
    </row>
    <row r="58" spans="2:9" ht="9" customHeight="1" x14ac:dyDescent="0.25">
      <c r="B58" s="58"/>
      <c r="C58" s="57"/>
      <c r="D58" s="8"/>
      <c r="E58" s="43"/>
      <c r="F58" s="43"/>
      <c r="G58" s="43"/>
      <c r="H58" s="43"/>
      <c r="I58" s="9"/>
    </row>
    <row r="59" spans="2:9" ht="9" customHeight="1" x14ac:dyDescent="0.25">
      <c r="B59" s="58"/>
      <c r="C59" s="56" t="s">
        <v>8</v>
      </c>
      <c r="D59" s="8"/>
      <c r="E59" s="43"/>
      <c r="F59" s="43"/>
      <c r="G59" s="43"/>
      <c r="H59" s="43"/>
      <c r="I59" s="9"/>
    </row>
    <row r="60" spans="2:9" ht="9" customHeight="1" x14ac:dyDescent="0.25">
      <c r="B60" s="58"/>
      <c r="C60" s="57"/>
      <c r="D60" s="8"/>
      <c r="E60" s="43"/>
      <c r="F60" s="43"/>
      <c r="G60" s="43"/>
      <c r="H60" s="43"/>
      <c r="I60" s="9"/>
    </row>
    <row r="61" spans="2:9" ht="9" customHeight="1" x14ac:dyDescent="0.25">
      <c r="B61" s="58"/>
      <c r="C61" s="57"/>
      <c r="D61" s="8"/>
      <c r="E61" s="8"/>
      <c r="F61" s="8"/>
      <c r="G61" s="8"/>
      <c r="H61" s="8"/>
      <c r="I61" s="9"/>
    </row>
    <row r="62" spans="2:9" ht="9" customHeight="1" x14ac:dyDescent="0.25">
      <c r="B62" s="58"/>
      <c r="C62" s="57"/>
      <c r="D62" s="8"/>
      <c r="E62" s="45" t="str">
        <f>IF(Paramètres!C9&lt;&gt;"",Paramètres!C9,"")</f>
        <v>Lot n°12</v>
      </c>
      <c r="F62" s="45"/>
      <c r="G62" s="45"/>
      <c r="H62" s="45"/>
      <c r="I62" s="9"/>
    </row>
    <row r="63" spans="2:9" ht="9" customHeight="1" x14ac:dyDescent="0.25">
      <c r="B63" s="58"/>
      <c r="C63" s="57"/>
      <c r="D63" s="8"/>
      <c r="E63" s="45"/>
      <c r="F63" s="45"/>
      <c r="G63" s="45"/>
      <c r="H63" s="45"/>
      <c r="I63" s="9"/>
    </row>
    <row r="64" spans="2:9" ht="9" customHeight="1" x14ac:dyDescent="0.25">
      <c r="B64" s="58"/>
      <c r="C64" s="57"/>
      <c r="D64" s="8"/>
      <c r="E64" s="45"/>
      <c r="F64" s="45"/>
      <c r="G64" s="45"/>
      <c r="H64" s="45"/>
      <c r="I64" s="9"/>
    </row>
    <row r="65" spans="2:9" ht="9" customHeight="1" x14ac:dyDescent="0.25">
      <c r="B65" s="58"/>
      <c r="C65" s="57"/>
      <c r="D65" s="8"/>
      <c r="E65" s="45"/>
      <c r="F65" s="45"/>
      <c r="G65" s="45"/>
      <c r="H65" s="45"/>
      <c r="I65" s="9"/>
    </row>
    <row r="66" spans="2:9" ht="9" customHeight="1" x14ac:dyDescent="0.25">
      <c r="B66" s="58"/>
      <c r="C66" s="56" t="s">
        <v>7</v>
      </c>
      <c r="D66" s="8"/>
      <c r="E66" s="45" t="str">
        <f>IF(Paramètres!C11&lt;&gt;"",Paramètres!C11,"")</f>
        <v>CARRELAGE - FAIENCE</v>
      </c>
      <c r="F66" s="45"/>
      <c r="G66" s="45"/>
      <c r="H66" s="45"/>
      <c r="I66" s="9"/>
    </row>
    <row r="67" spans="2:9" ht="9" customHeight="1" x14ac:dyDescent="0.25">
      <c r="B67" s="58"/>
      <c r="C67" s="57"/>
      <c r="D67" s="8"/>
      <c r="E67" s="45"/>
      <c r="F67" s="45"/>
      <c r="G67" s="45"/>
      <c r="H67" s="45"/>
      <c r="I67" s="9"/>
    </row>
    <row r="68" spans="2:9" ht="9" customHeight="1" x14ac:dyDescent="0.25">
      <c r="B68" s="58"/>
      <c r="C68" s="57"/>
      <c r="D68" s="8"/>
      <c r="E68" s="45"/>
      <c r="F68" s="45"/>
      <c r="G68" s="45"/>
      <c r="H68" s="45"/>
      <c r="I68" s="9"/>
    </row>
    <row r="69" spans="2:9" ht="9" customHeight="1" x14ac:dyDescent="0.25">
      <c r="B69" s="58"/>
      <c r="C69" s="57"/>
      <c r="D69" s="8"/>
      <c r="E69" s="45"/>
      <c r="F69" s="45"/>
      <c r="G69" s="45"/>
      <c r="H69" s="45"/>
      <c r="I69" s="9"/>
    </row>
    <row r="70" spans="2:9" ht="9" customHeight="1" x14ac:dyDescent="0.25">
      <c r="B70" s="58"/>
      <c r="C70" s="57"/>
      <c r="D70" s="8"/>
      <c r="E70" s="45"/>
      <c r="F70" s="45"/>
      <c r="G70" s="45"/>
      <c r="H70" s="45"/>
      <c r="I70" s="9"/>
    </row>
    <row r="71" spans="2:9" ht="9" customHeight="1" x14ac:dyDescent="0.25">
      <c r="B71" s="58"/>
      <c r="C71" s="57"/>
      <c r="D71" s="8"/>
      <c r="E71" s="46" t="str">
        <f>IF(Paramètres!C3&lt;&gt;"",Paramètres!C3,"")</f>
        <v>DPGF</v>
      </c>
      <c r="F71" s="47"/>
      <c r="G71" s="47"/>
      <c r="H71" s="48"/>
      <c r="I71" s="9"/>
    </row>
    <row r="72" spans="2:9" ht="9" customHeight="1" x14ac:dyDescent="0.25">
      <c r="B72" s="58"/>
      <c r="C72" s="57"/>
      <c r="D72" s="8"/>
      <c r="E72" s="49"/>
      <c r="F72" s="44"/>
      <c r="G72" s="44"/>
      <c r="H72" s="50"/>
      <c r="I72" s="9"/>
    </row>
    <row r="73" spans="2:9" ht="9" customHeight="1" x14ac:dyDescent="0.25">
      <c r="B73" s="58"/>
      <c r="C73" s="56" t="s">
        <v>6</v>
      </c>
      <c r="D73" s="8"/>
      <c r="E73" s="49"/>
      <c r="F73" s="44"/>
      <c r="G73" s="44"/>
      <c r="H73" s="50"/>
      <c r="I73" s="9"/>
    </row>
    <row r="74" spans="2:9" ht="9" customHeight="1" x14ac:dyDescent="0.25">
      <c r="B74" s="58"/>
      <c r="C74" s="57"/>
      <c r="D74" s="8"/>
      <c r="E74" s="49"/>
      <c r="F74" s="44"/>
      <c r="G74" s="44"/>
      <c r="H74" s="50"/>
      <c r="I74" s="9"/>
    </row>
    <row r="75" spans="2:9" ht="9" customHeight="1" x14ac:dyDescent="0.25">
      <c r="B75" s="58"/>
      <c r="C75" s="57"/>
      <c r="D75" s="8"/>
      <c r="E75" s="49"/>
      <c r="F75" s="44"/>
      <c r="G75" s="44"/>
      <c r="H75" s="50"/>
      <c r="I75" s="9"/>
    </row>
    <row r="76" spans="2:9" ht="9" customHeight="1" x14ac:dyDescent="0.25">
      <c r="B76" s="58"/>
      <c r="C76" s="57"/>
      <c r="D76" s="8"/>
      <c r="E76" s="49"/>
      <c r="F76" s="44"/>
      <c r="G76" s="44"/>
      <c r="H76" s="50"/>
      <c r="I76" s="9"/>
    </row>
    <row r="77" spans="2:9" ht="9" customHeight="1" x14ac:dyDescent="0.25">
      <c r="B77" s="58"/>
      <c r="C77" s="57"/>
      <c r="D77" s="8"/>
      <c r="E77" s="51"/>
      <c r="F77" s="52"/>
      <c r="G77" s="52"/>
      <c r="H77" s="53"/>
      <c r="I77" s="9"/>
    </row>
    <row r="78" spans="2:9" ht="9" customHeight="1" x14ac:dyDescent="0.25">
      <c r="B78" s="58"/>
      <c r="C78" s="57"/>
      <c r="D78" s="8"/>
      <c r="E78" s="8"/>
      <c r="F78" s="8"/>
      <c r="G78" s="8"/>
      <c r="H78" s="8"/>
      <c r="I78" s="9"/>
    </row>
    <row r="79" spans="2:9" ht="9" customHeight="1" x14ac:dyDescent="0.25">
      <c r="B79" s="58"/>
      <c r="C79" s="57"/>
      <c r="D79" s="8"/>
      <c r="E79" s="8"/>
      <c r="F79" s="54" t="s">
        <v>0</v>
      </c>
      <c r="G79" s="54" t="str">
        <f>IF(Paramètres!C7&lt;&gt;"",Paramètres!C7,"")</f>
        <v>24.09</v>
      </c>
      <c r="H79" s="8"/>
      <c r="I79" s="9"/>
    </row>
    <row r="80" spans="2:9" ht="9" customHeight="1" x14ac:dyDescent="0.25">
      <c r="B80" s="58"/>
      <c r="C80" s="56" t="s">
        <v>5</v>
      </c>
      <c r="D80" s="8"/>
      <c r="E80" s="8"/>
      <c r="F80" s="54"/>
      <c r="G80" s="54"/>
      <c r="H80" s="8"/>
      <c r="I80" s="9"/>
    </row>
    <row r="81" spans="2:9" ht="9" customHeight="1" x14ac:dyDescent="0.25">
      <c r="B81" s="58"/>
      <c r="C81" s="57"/>
      <c r="D81" s="8"/>
      <c r="E81" s="8"/>
      <c r="F81" s="54" t="s">
        <v>1</v>
      </c>
      <c r="G81" s="54" t="str">
        <f>IF(Paramètres!C13&lt;&gt;"",Paramètres!C13,"")</f>
        <v>07/05/2025</v>
      </c>
      <c r="H81" s="8"/>
      <c r="I81" s="9"/>
    </row>
    <row r="82" spans="2:9" ht="9" customHeight="1" x14ac:dyDescent="0.25">
      <c r="B82" s="58"/>
      <c r="C82" s="57"/>
      <c r="D82" s="8"/>
      <c r="E82" s="8"/>
      <c r="F82" s="54"/>
      <c r="G82" s="54"/>
      <c r="H82" s="8"/>
      <c r="I82" s="9"/>
    </row>
    <row r="83" spans="2:9" ht="9" customHeight="1" x14ac:dyDescent="0.25">
      <c r="B83" s="58"/>
      <c r="C83" s="57"/>
      <c r="D83" s="8"/>
      <c r="E83" s="8"/>
      <c r="F83" s="54" t="s">
        <v>2</v>
      </c>
      <c r="G83" s="54" t="str">
        <f>IF(Paramètres!C15&lt;&gt;"",Paramètres!C15,"")</f>
        <v>DCE</v>
      </c>
      <c r="H83" s="8"/>
      <c r="I83" s="9"/>
    </row>
    <row r="84" spans="2:9" ht="9" customHeight="1" x14ac:dyDescent="0.25">
      <c r="B84" s="58"/>
      <c r="C84" s="57"/>
      <c r="D84" s="8"/>
      <c r="E84" s="8"/>
      <c r="F84" s="54"/>
      <c r="G84" s="54"/>
      <c r="H84" s="8"/>
      <c r="I84" s="9"/>
    </row>
    <row r="85" spans="2:9" ht="9" customHeight="1" x14ac:dyDescent="0.25">
      <c r="B85" s="58"/>
      <c r="C85" s="57"/>
      <c r="D85" s="8"/>
      <c r="E85" s="8"/>
      <c r="F85" s="54" t="s">
        <v>3</v>
      </c>
      <c r="G85" s="54" t="str">
        <f>IF(Paramètres!C17&lt;&gt;"",Paramètres!C17,"")</f>
        <v/>
      </c>
      <c r="H85" s="8"/>
      <c r="I85" s="9"/>
    </row>
    <row r="86" spans="2:9" ht="9" customHeight="1" x14ac:dyDescent="0.25">
      <c r="B86" s="58"/>
      <c r="C86" s="57"/>
      <c r="D86" s="8"/>
      <c r="E86" s="8"/>
      <c r="F86" s="54"/>
      <c r="G86" s="54"/>
      <c r="H86" s="8"/>
      <c r="I86" s="9"/>
    </row>
    <row r="87" spans="2:9" ht="9" customHeight="1" x14ac:dyDescent="0.25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43"/>
  <sheetViews>
    <sheetView showGridLines="0" tabSelected="1" workbookViewId="0">
      <pane ySplit="3" topLeftCell="A10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2.5" x14ac:dyDescent="0.25">
      <c r="A3" s="8" t="s">
        <v>28</v>
      </c>
      <c r="B3" s="14" t="s">
        <v>29</v>
      </c>
      <c r="C3" s="14" t="s">
        <v>30</v>
      </c>
      <c r="D3" s="59" t="s">
        <v>31</v>
      </c>
      <c r="E3" s="59"/>
      <c r="F3" s="59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5">
      <c r="A4" s="8">
        <v>2</v>
      </c>
      <c r="B4" s="15" t="s">
        <v>43</v>
      </c>
      <c r="C4" s="15"/>
      <c r="D4" s="60" t="s">
        <v>44</v>
      </c>
      <c r="E4" s="60"/>
      <c r="F4" s="60"/>
      <c r="G4" s="16"/>
      <c r="H4" s="16"/>
      <c r="I4" s="16"/>
      <c r="J4" s="16"/>
      <c r="K4" s="17"/>
      <c r="L4" s="8"/>
    </row>
    <row r="5" spans="1:18" ht="15.75" x14ac:dyDescent="0.25">
      <c r="A5" s="8">
        <v>2</v>
      </c>
      <c r="B5" s="18">
        <v>1</v>
      </c>
      <c r="C5" s="18"/>
      <c r="D5" s="61" t="s">
        <v>45</v>
      </c>
      <c r="E5" s="62"/>
      <c r="F5" s="62"/>
      <c r="G5" s="1"/>
      <c r="H5" s="1"/>
      <c r="I5" s="1"/>
      <c r="J5" s="1"/>
      <c r="K5" s="19"/>
      <c r="L5" s="8"/>
    </row>
    <row r="6" spans="1:18" ht="31.5" customHeight="1" x14ac:dyDescent="0.25">
      <c r="A6" s="8">
        <v>3</v>
      </c>
      <c r="B6" s="18" t="s">
        <v>46</v>
      </c>
      <c r="C6" s="18"/>
      <c r="D6" s="62" t="s">
        <v>47</v>
      </c>
      <c r="E6" s="62"/>
      <c r="F6" s="62"/>
      <c r="G6" s="1"/>
      <c r="H6" s="1"/>
      <c r="I6" s="1"/>
      <c r="J6" s="1"/>
      <c r="K6" s="19"/>
      <c r="L6" s="8"/>
    </row>
    <row r="7" spans="1:18" x14ac:dyDescent="0.25">
      <c r="A7" s="8" t="s">
        <v>48</v>
      </c>
      <c r="B7" s="20"/>
      <c r="C7" s="20"/>
      <c r="D7" s="63"/>
      <c r="E7" s="63"/>
      <c r="F7" s="63"/>
      <c r="K7" s="20"/>
    </row>
    <row r="8" spans="1:18" x14ac:dyDescent="0.25">
      <c r="B8" s="20"/>
      <c r="C8" s="20"/>
      <c r="D8" s="66" t="s">
        <v>47</v>
      </c>
      <c r="E8" s="67"/>
      <c r="F8" s="67"/>
      <c r="G8" s="64"/>
      <c r="H8" s="64"/>
      <c r="I8" s="64"/>
      <c r="J8" s="64"/>
      <c r="K8" s="65"/>
    </row>
    <row r="9" spans="1:18" x14ac:dyDescent="0.25">
      <c r="B9" s="20"/>
      <c r="C9" s="20"/>
      <c r="D9" s="69"/>
      <c r="E9" s="43"/>
      <c r="F9" s="43"/>
      <c r="G9" s="43"/>
      <c r="H9" s="43"/>
      <c r="I9" s="43"/>
      <c r="J9" s="43"/>
      <c r="K9" s="68"/>
    </row>
    <row r="10" spans="1:18" x14ac:dyDescent="0.25">
      <c r="B10" s="20"/>
      <c r="C10" s="20"/>
      <c r="D10" s="72" t="s">
        <v>49</v>
      </c>
      <c r="E10" s="73"/>
      <c r="F10" s="73"/>
      <c r="G10" s="70">
        <f>SUMIF(L7:L7, IF(L6="","",L6), K7:K7)</f>
        <v>0</v>
      </c>
      <c r="H10" s="70"/>
      <c r="I10" s="70"/>
      <c r="J10" s="70"/>
      <c r="K10" s="71"/>
    </row>
    <row r="11" spans="1:18" hidden="1" x14ac:dyDescent="0.25">
      <c r="B11" s="20"/>
      <c r="C11" s="20"/>
      <c r="D11" s="76" t="s">
        <v>50</v>
      </c>
      <c r="E11" s="77"/>
      <c r="F11" s="77"/>
      <c r="G11" s="74">
        <f>ROUND(SUMIF(L7:L7, IF(L6="","",L6), K7:K7) * 0.2, 2)</f>
        <v>0</v>
      </c>
      <c r="H11" s="74"/>
      <c r="I11" s="74"/>
      <c r="J11" s="74"/>
      <c r="K11" s="75"/>
    </row>
    <row r="12" spans="1:18" hidden="1" x14ac:dyDescent="0.25">
      <c r="B12" s="20"/>
      <c r="C12" s="20"/>
      <c r="D12" s="72" t="s">
        <v>51</v>
      </c>
      <c r="E12" s="73"/>
      <c r="F12" s="73"/>
      <c r="G12" s="70">
        <f>SUM(G10:G11)</f>
        <v>0</v>
      </c>
      <c r="H12" s="70"/>
      <c r="I12" s="70"/>
      <c r="J12" s="70"/>
      <c r="K12" s="71"/>
    </row>
    <row r="13" spans="1:18" ht="47.25" customHeight="1" x14ac:dyDescent="0.25">
      <c r="A13" s="8">
        <v>3</v>
      </c>
      <c r="B13" s="18" t="s">
        <v>52</v>
      </c>
      <c r="C13" s="18"/>
      <c r="D13" s="62" t="s">
        <v>53</v>
      </c>
      <c r="E13" s="62"/>
      <c r="F13" s="62"/>
      <c r="G13" s="1"/>
      <c r="H13" s="1"/>
      <c r="I13" s="1"/>
      <c r="J13" s="1"/>
      <c r="K13" s="19"/>
      <c r="L13" s="8"/>
    </row>
    <row r="14" spans="1:18" x14ac:dyDescent="0.25">
      <c r="A14" s="8" t="s">
        <v>48</v>
      </c>
      <c r="B14" s="20"/>
      <c r="C14" s="20"/>
      <c r="D14" s="63"/>
      <c r="E14" s="63"/>
      <c r="F14" s="63"/>
      <c r="K14" s="20"/>
    </row>
    <row r="15" spans="1:18" ht="25.5" customHeight="1" x14ac:dyDescent="0.25">
      <c r="B15" s="20"/>
      <c r="C15" s="20"/>
      <c r="D15" s="66" t="s">
        <v>53</v>
      </c>
      <c r="E15" s="67"/>
      <c r="F15" s="67"/>
      <c r="G15" s="64"/>
      <c r="H15" s="64"/>
      <c r="I15" s="64"/>
      <c r="J15" s="64"/>
      <c r="K15" s="65"/>
    </row>
    <row r="16" spans="1:18" x14ac:dyDescent="0.25">
      <c r="B16" s="20"/>
      <c r="C16" s="20"/>
      <c r="D16" s="69"/>
      <c r="E16" s="43"/>
      <c r="F16" s="43"/>
      <c r="G16" s="43"/>
      <c r="H16" s="43"/>
      <c r="I16" s="43"/>
      <c r="J16" s="43"/>
      <c r="K16" s="68"/>
    </row>
    <row r="17" spans="1:18" x14ac:dyDescent="0.25">
      <c r="B17" s="20"/>
      <c r="C17" s="20"/>
      <c r="D17" s="72" t="s">
        <v>49</v>
      </c>
      <c r="E17" s="73"/>
      <c r="F17" s="73"/>
      <c r="G17" s="70">
        <f>SUMIF(L14:L14, IF(L13="","",L13), K14:K14)</f>
        <v>0</v>
      </c>
      <c r="H17" s="70"/>
      <c r="I17" s="70"/>
      <c r="J17" s="70"/>
      <c r="K17" s="71"/>
    </row>
    <row r="18" spans="1:18" hidden="1" x14ac:dyDescent="0.25">
      <c r="B18" s="20"/>
      <c r="C18" s="20"/>
      <c r="D18" s="76" t="s">
        <v>50</v>
      </c>
      <c r="E18" s="77"/>
      <c r="F18" s="77"/>
      <c r="G18" s="74">
        <f>ROUND(SUMIF(L14:L14, IF(L13="","",L13), K14:K14) * 0.2, 2)</f>
        <v>0</v>
      </c>
      <c r="H18" s="74"/>
      <c r="I18" s="74"/>
      <c r="J18" s="74"/>
      <c r="K18" s="75"/>
    </row>
    <row r="19" spans="1:18" hidden="1" x14ac:dyDescent="0.25">
      <c r="B19" s="20"/>
      <c r="C19" s="20"/>
      <c r="D19" s="72" t="s">
        <v>51</v>
      </c>
      <c r="E19" s="73"/>
      <c r="F19" s="73"/>
      <c r="G19" s="70">
        <f>SUM(G17:G18)</f>
        <v>0</v>
      </c>
      <c r="H19" s="70"/>
      <c r="I19" s="70"/>
      <c r="J19" s="70"/>
      <c r="K19" s="71"/>
    </row>
    <row r="20" spans="1:18" ht="15.75" customHeight="1" x14ac:dyDescent="0.25">
      <c r="A20" s="8">
        <v>3</v>
      </c>
      <c r="B20" s="18" t="s">
        <v>54</v>
      </c>
      <c r="C20" s="18"/>
      <c r="D20" s="62" t="s">
        <v>55</v>
      </c>
      <c r="E20" s="62"/>
      <c r="F20" s="62"/>
      <c r="G20" s="1"/>
      <c r="H20" s="1"/>
      <c r="I20" s="1"/>
      <c r="J20" s="1"/>
      <c r="K20" s="19"/>
      <c r="L20" s="8"/>
    </row>
    <row r="21" spans="1:18" ht="30" customHeight="1" x14ac:dyDescent="0.25">
      <c r="A21" s="8">
        <v>4</v>
      </c>
      <c r="B21" s="18" t="s">
        <v>56</v>
      </c>
      <c r="C21" s="18"/>
      <c r="D21" s="78" t="s">
        <v>57</v>
      </c>
      <c r="E21" s="78"/>
      <c r="F21" s="78"/>
      <c r="G21" s="21"/>
      <c r="H21" s="21"/>
      <c r="I21" s="21"/>
      <c r="J21" s="21"/>
      <c r="K21" s="22"/>
      <c r="L21" s="8"/>
    </row>
    <row r="22" spans="1:18" x14ac:dyDescent="0.25">
      <c r="A22" s="8">
        <v>9</v>
      </c>
      <c r="B22" s="23" t="s">
        <v>58</v>
      </c>
      <c r="C22" s="23"/>
      <c r="D22" s="79" t="s">
        <v>59</v>
      </c>
      <c r="E22" s="80"/>
      <c r="F22" s="80"/>
      <c r="G22" s="24" t="s">
        <v>16</v>
      </c>
      <c r="H22" s="25"/>
      <c r="I22" s="25"/>
      <c r="J22" s="26"/>
      <c r="K22" s="26">
        <f>IF(AND(H22= "",I22= ""), 0, ROUND(ROUND(J22, 2) * ROUND(IF(I22="",H22,I22),  2), 2))</f>
        <v>0</v>
      </c>
      <c r="L22" s="8"/>
      <c r="N22" s="27">
        <v>0.2</v>
      </c>
      <c r="R22" s="8">
        <v>491</v>
      </c>
    </row>
    <row r="23" spans="1:18" ht="33.75" customHeight="1" x14ac:dyDescent="0.25">
      <c r="A23" s="8" t="s">
        <v>60</v>
      </c>
      <c r="B23" s="28"/>
      <c r="C23" s="28"/>
      <c r="D23" s="81" t="s">
        <v>61</v>
      </c>
      <c r="E23" s="81"/>
      <c r="F23" s="81"/>
      <c r="G23" s="81"/>
      <c r="H23" s="81"/>
      <c r="I23" s="81"/>
      <c r="J23" s="81"/>
      <c r="K23" s="28"/>
    </row>
    <row r="24" spans="1:18" hidden="1" x14ac:dyDescent="0.25">
      <c r="A24" s="8" t="s">
        <v>62</v>
      </c>
    </row>
    <row r="25" spans="1:18" hidden="1" x14ac:dyDescent="0.25">
      <c r="A25" s="8" t="s">
        <v>63</v>
      </c>
    </row>
    <row r="26" spans="1:18" x14ac:dyDescent="0.25">
      <c r="A26" s="8" t="s">
        <v>48</v>
      </c>
      <c r="B26" s="20"/>
      <c r="C26" s="20"/>
      <c r="D26" s="63"/>
      <c r="E26" s="63"/>
      <c r="F26" s="63"/>
      <c r="K26" s="20"/>
    </row>
    <row r="27" spans="1:18" x14ac:dyDescent="0.25">
      <c r="B27" s="20"/>
      <c r="C27" s="20"/>
      <c r="D27" s="66" t="s">
        <v>55</v>
      </c>
      <c r="E27" s="67"/>
      <c r="F27" s="67"/>
      <c r="G27" s="64"/>
      <c r="H27" s="64"/>
      <c r="I27" s="64"/>
      <c r="J27" s="64"/>
      <c r="K27" s="65"/>
    </row>
    <row r="28" spans="1:18" x14ac:dyDescent="0.25">
      <c r="B28" s="20"/>
      <c r="C28" s="20"/>
      <c r="D28" s="69"/>
      <c r="E28" s="43"/>
      <c r="F28" s="43"/>
      <c r="G28" s="43"/>
      <c r="H28" s="43"/>
      <c r="I28" s="43"/>
      <c r="J28" s="43"/>
      <c r="K28" s="68"/>
    </row>
    <row r="29" spans="1:18" x14ac:dyDescent="0.25">
      <c r="B29" s="20"/>
      <c r="C29" s="20"/>
      <c r="D29" s="72" t="s">
        <v>49</v>
      </c>
      <c r="E29" s="73"/>
      <c r="F29" s="73"/>
      <c r="G29" s="70">
        <f>SUMIF(L21:L26, IF(L20="","",L20), K21:K26)</f>
        <v>0</v>
      </c>
      <c r="H29" s="70"/>
      <c r="I29" s="70"/>
      <c r="J29" s="70"/>
      <c r="K29" s="71"/>
    </row>
    <row r="30" spans="1:18" hidden="1" x14ac:dyDescent="0.25">
      <c r="B30" s="20"/>
      <c r="C30" s="20"/>
      <c r="D30" s="76" t="s">
        <v>50</v>
      </c>
      <c r="E30" s="77"/>
      <c r="F30" s="77"/>
      <c r="G30" s="74">
        <f>ROUND(SUMIF(L21:L26, IF(L20="","",L20), K21:K26) * 0.2, 2)</f>
        <v>0</v>
      </c>
      <c r="H30" s="74"/>
      <c r="I30" s="74"/>
      <c r="J30" s="74"/>
      <c r="K30" s="75"/>
    </row>
    <row r="31" spans="1:18" hidden="1" x14ac:dyDescent="0.25">
      <c r="B31" s="20"/>
      <c r="C31" s="20"/>
      <c r="D31" s="72" t="s">
        <v>51</v>
      </c>
      <c r="E31" s="73"/>
      <c r="F31" s="73"/>
      <c r="G31" s="70">
        <f>SUM(G29:G30)</f>
        <v>0</v>
      </c>
      <c r="H31" s="70"/>
      <c r="I31" s="70"/>
      <c r="J31" s="70"/>
      <c r="K31" s="71"/>
    </row>
    <row r="32" spans="1:18" ht="15.75" customHeight="1" x14ac:dyDescent="0.25">
      <c r="A32" s="8">
        <v>3</v>
      </c>
      <c r="B32" s="18" t="s">
        <v>64</v>
      </c>
      <c r="C32" s="18"/>
      <c r="D32" s="62" t="s">
        <v>65</v>
      </c>
      <c r="E32" s="62"/>
      <c r="F32" s="62"/>
      <c r="G32" s="1"/>
      <c r="H32" s="1"/>
      <c r="I32" s="1"/>
      <c r="J32" s="1"/>
      <c r="K32" s="19"/>
      <c r="L32" s="8"/>
    </row>
    <row r="33" spans="1:18" x14ac:dyDescent="0.25">
      <c r="A33" s="8">
        <v>4</v>
      </c>
      <c r="B33" s="18" t="s">
        <v>66</v>
      </c>
      <c r="C33" s="18"/>
      <c r="D33" s="78" t="s">
        <v>67</v>
      </c>
      <c r="E33" s="78"/>
      <c r="F33" s="78"/>
      <c r="G33" s="21"/>
      <c r="H33" s="21"/>
      <c r="I33" s="21"/>
      <c r="J33" s="21"/>
      <c r="K33" s="22"/>
      <c r="L33" s="8"/>
    </row>
    <row r="34" spans="1:18" x14ac:dyDescent="0.25">
      <c r="A34" s="8">
        <v>9</v>
      </c>
      <c r="B34" s="23" t="s">
        <v>68</v>
      </c>
      <c r="C34" s="23"/>
      <c r="D34" s="79" t="s">
        <v>69</v>
      </c>
      <c r="E34" s="80"/>
      <c r="F34" s="80"/>
      <c r="G34" s="24" t="s">
        <v>16</v>
      </c>
      <c r="H34" s="25"/>
      <c r="I34" s="25"/>
      <c r="J34" s="26"/>
      <c r="K34" s="26">
        <f>IF(AND(H34= "",I34= ""), 0, ROUND(ROUND(J34, 2) * ROUND(IF(I34="",H34,I34),  2), 2))</f>
        <v>0</v>
      </c>
      <c r="L34" s="8"/>
      <c r="N34" s="27">
        <v>0.2</v>
      </c>
      <c r="R34" s="8">
        <v>491</v>
      </c>
    </row>
    <row r="35" spans="1:18" ht="135" customHeight="1" x14ac:dyDescent="0.25">
      <c r="A35" s="8" t="s">
        <v>60</v>
      </c>
      <c r="B35" s="28"/>
      <c r="C35" s="28"/>
      <c r="D35" s="81" t="s">
        <v>70</v>
      </c>
      <c r="E35" s="81"/>
      <c r="F35" s="81"/>
      <c r="G35" s="81"/>
      <c r="H35" s="81"/>
      <c r="I35" s="81"/>
      <c r="J35" s="81"/>
      <c r="K35" s="28"/>
    </row>
    <row r="36" spans="1:18" hidden="1" x14ac:dyDescent="0.25">
      <c r="A36" s="8" t="s">
        <v>62</v>
      </c>
    </row>
    <row r="37" spans="1:18" hidden="1" x14ac:dyDescent="0.25">
      <c r="A37" s="8" t="s">
        <v>63</v>
      </c>
    </row>
    <row r="38" spans="1:18" x14ac:dyDescent="0.25">
      <c r="A38" s="8">
        <v>4</v>
      </c>
      <c r="B38" s="18" t="s">
        <v>71</v>
      </c>
      <c r="C38" s="18"/>
      <c r="D38" s="78" t="s">
        <v>72</v>
      </c>
      <c r="E38" s="78"/>
      <c r="F38" s="78"/>
      <c r="G38" s="21"/>
      <c r="H38" s="21"/>
      <c r="I38" s="21"/>
      <c r="J38" s="21"/>
      <c r="K38" s="22"/>
      <c r="L38" s="8"/>
    </row>
    <row r="39" spans="1:18" x14ac:dyDescent="0.25">
      <c r="A39" s="8">
        <v>9</v>
      </c>
      <c r="B39" s="23" t="s">
        <v>73</v>
      </c>
      <c r="C39" s="23"/>
      <c r="D39" s="79" t="s">
        <v>74</v>
      </c>
      <c r="E39" s="80"/>
      <c r="F39" s="80"/>
      <c r="G39" s="24" t="s">
        <v>16</v>
      </c>
      <c r="H39" s="25"/>
      <c r="I39" s="25"/>
      <c r="J39" s="26"/>
      <c r="K39" s="26">
        <f>IF(AND(H39= "",I39= ""), 0, ROUND(ROUND(J39, 2) * ROUND(IF(I39="",H39,I39),  2), 2))</f>
        <v>0</v>
      </c>
      <c r="L39" s="8"/>
      <c r="N39" s="27">
        <v>0.2</v>
      </c>
      <c r="R39" s="8">
        <v>491</v>
      </c>
    </row>
    <row r="40" spans="1:18" ht="45" customHeight="1" x14ac:dyDescent="0.25">
      <c r="A40" s="8" t="s">
        <v>60</v>
      </c>
      <c r="B40" s="28"/>
      <c r="C40" s="28"/>
      <c r="D40" s="81" t="s">
        <v>75</v>
      </c>
      <c r="E40" s="81"/>
      <c r="F40" s="81"/>
      <c r="G40" s="81"/>
      <c r="H40" s="81"/>
      <c r="I40" s="81"/>
      <c r="J40" s="81"/>
      <c r="K40" s="28"/>
    </row>
    <row r="41" spans="1:18" hidden="1" x14ac:dyDescent="0.25">
      <c r="A41" s="8" t="s">
        <v>62</v>
      </c>
    </row>
    <row r="42" spans="1:18" ht="16.5" x14ac:dyDescent="0.25">
      <c r="A42" s="8">
        <v>9</v>
      </c>
      <c r="B42" s="23" t="s">
        <v>76</v>
      </c>
      <c r="C42" s="23"/>
      <c r="D42" s="79" t="s">
        <v>77</v>
      </c>
      <c r="E42" s="80"/>
      <c r="F42" s="80"/>
      <c r="G42" s="24" t="s">
        <v>16</v>
      </c>
      <c r="H42" s="25"/>
      <c r="I42" s="25"/>
      <c r="J42" s="26"/>
      <c r="K42" s="26">
        <f>IF(AND(H42= "",I42= ""), 0, ROUND(ROUND(J42, 2) * ROUND(IF(I42="",H42,I42),  2), 2))</f>
        <v>0</v>
      </c>
      <c r="L42" s="8"/>
      <c r="N42" s="27">
        <v>0.2</v>
      </c>
      <c r="R42" s="8">
        <v>491</v>
      </c>
    </row>
    <row r="43" spans="1:18" ht="90" customHeight="1" x14ac:dyDescent="0.25">
      <c r="A43" s="8" t="s">
        <v>60</v>
      </c>
      <c r="B43" s="28"/>
      <c r="C43" s="28"/>
      <c r="D43" s="81" t="s">
        <v>78</v>
      </c>
      <c r="E43" s="81"/>
      <c r="F43" s="81"/>
      <c r="G43" s="81"/>
      <c r="H43" s="81"/>
      <c r="I43" s="81"/>
      <c r="J43" s="81"/>
      <c r="K43" s="28"/>
    </row>
    <row r="44" spans="1:18" hidden="1" x14ac:dyDescent="0.25">
      <c r="A44" s="8" t="s">
        <v>62</v>
      </c>
    </row>
    <row r="45" spans="1:18" ht="16.5" x14ac:dyDescent="0.25">
      <c r="A45" s="8">
        <v>9</v>
      </c>
      <c r="B45" s="23" t="s">
        <v>79</v>
      </c>
      <c r="C45" s="23"/>
      <c r="D45" s="79" t="s">
        <v>80</v>
      </c>
      <c r="E45" s="80"/>
      <c r="F45" s="80"/>
      <c r="G45" s="24" t="s">
        <v>16</v>
      </c>
      <c r="H45" s="25"/>
      <c r="I45" s="25"/>
      <c r="J45" s="26"/>
      <c r="K45" s="26">
        <f>IF(AND(H45= "",I45= ""), 0, ROUND(ROUND(J45, 2) * ROUND(IF(I45="",H45,I45),  2), 2))</f>
        <v>0</v>
      </c>
      <c r="L45" s="8"/>
      <c r="N45" s="27">
        <v>0.2</v>
      </c>
      <c r="R45" s="8">
        <v>491</v>
      </c>
    </row>
    <row r="46" spans="1:18" ht="56.25" customHeight="1" x14ac:dyDescent="0.25">
      <c r="A46" s="8" t="s">
        <v>60</v>
      </c>
      <c r="B46" s="28"/>
      <c r="C46" s="28"/>
      <c r="D46" s="81" t="s">
        <v>81</v>
      </c>
      <c r="E46" s="81"/>
      <c r="F46" s="81"/>
      <c r="G46" s="81"/>
      <c r="H46" s="81"/>
      <c r="I46" s="81"/>
      <c r="J46" s="81"/>
      <c r="K46" s="28"/>
    </row>
    <row r="47" spans="1:18" hidden="1" x14ac:dyDescent="0.25">
      <c r="A47" s="8" t="s">
        <v>62</v>
      </c>
    </row>
    <row r="48" spans="1:18" hidden="1" x14ac:dyDescent="0.25">
      <c r="A48" s="8" t="s">
        <v>63</v>
      </c>
    </row>
    <row r="49" spans="1:18" x14ac:dyDescent="0.25">
      <c r="A49" s="8">
        <v>4</v>
      </c>
      <c r="B49" s="18" t="s">
        <v>82</v>
      </c>
      <c r="C49" s="18"/>
      <c r="D49" s="78" t="s">
        <v>83</v>
      </c>
      <c r="E49" s="78"/>
      <c r="F49" s="78"/>
      <c r="G49" s="21"/>
      <c r="H49" s="21"/>
      <c r="I49" s="21"/>
      <c r="J49" s="21"/>
      <c r="K49" s="22"/>
      <c r="L49" s="8"/>
    </row>
    <row r="50" spans="1:18" x14ac:dyDescent="0.25">
      <c r="A50" s="8">
        <v>9</v>
      </c>
      <c r="B50" s="23" t="s">
        <v>84</v>
      </c>
      <c r="C50" s="23"/>
      <c r="D50" s="79" t="s">
        <v>85</v>
      </c>
      <c r="E50" s="80"/>
      <c r="F50" s="80"/>
      <c r="G50" s="24" t="s">
        <v>16</v>
      </c>
      <c r="H50" s="25"/>
      <c r="I50" s="25"/>
      <c r="J50" s="26"/>
      <c r="K50" s="26">
        <f>IF(AND(H50= "",I50= ""), 0, ROUND(ROUND(J50, 2) * ROUND(IF(I50="",H50,I50),  2), 2))</f>
        <v>0</v>
      </c>
      <c r="L50" s="8"/>
      <c r="N50" s="27">
        <v>0.2</v>
      </c>
      <c r="R50" s="8">
        <v>491</v>
      </c>
    </row>
    <row r="51" spans="1:18" ht="56.25" customHeight="1" x14ac:dyDescent="0.25">
      <c r="A51" s="8" t="s">
        <v>60</v>
      </c>
      <c r="B51" s="28"/>
      <c r="C51" s="28"/>
      <c r="D51" s="81" t="s">
        <v>86</v>
      </c>
      <c r="E51" s="81"/>
      <c r="F51" s="81"/>
      <c r="G51" s="81"/>
      <c r="H51" s="81"/>
      <c r="I51" s="81"/>
      <c r="J51" s="81"/>
      <c r="K51" s="28"/>
    </row>
    <row r="52" spans="1:18" hidden="1" x14ac:dyDescent="0.25">
      <c r="A52" s="8" t="s">
        <v>62</v>
      </c>
    </row>
    <row r="53" spans="1:18" ht="16.5" x14ac:dyDescent="0.25">
      <c r="A53" s="8">
        <v>9</v>
      </c>
      <c r="B53" s="23" t="s">
        <v>87</v>
      </c>
      <c r="C53" s="23"/>
      <c r="D53" s="79" t="s">
        <v>88</v>
      </c>
      <c r="E53" s="80"/>
      <c r="F53" s="80"/>
      <c r="G53" s="24" t="s">
        <v>89</v>
      </c>
      <c r="H53" s="25"/>
      <c r="I53" s="25"/>
      <c r="J53" s="26"/>
      <c r="K53" s="26">
        <f>IF(AND(H53= "",I53= ""), 0, ROUND(ROUND(J53, 2) * ROUND(IF(I53="",H53,I53),  2), 2))</f>
        <v>0</v>
      </c>
      <c r="L53" s="8"/>
      <c r="N53" s="27">
        <v>0.2</v>
      </c>
      <c r="R53" s="8">
        <v>491</v>
      </c>
    </row>
    <row r="54" spans="1:18" ht="45" customHeight="1" x14ac:dyDescent="0.25">
      <c r="A54" s="8" t="s">
        <v>60</v>
      </c>
      <c r="B54" s="28"/>
      <c r="C54" s="28"/>
      <c r="D54" s="81" t="s">
        <v>90</v>
      </c>
      <c r="E54" s="81"/>
      <c r="F54" s="81"/>
      <c r="G54" s="81"/>
      <c r="H54" s="81"/>
      <c r="I54" s="81"/>
      <c r="J54" s="81"/>
      <c r="K54" s="28"/>
    </row>
    <row r="55" spans="1:18" hidden="1" x14ac:dyDescent="0.25">
      <c r="A55" s="8" t="s">
        <v>62</v>
      </c>
    </row>
    <row r="56" spans="1:18" ht="16.5" x14ac:dyDescent="0.25">
      <c r="A56" s="8">
        <v>9</v>
      </c>
      <c r="B56" s="23" t="s">
        <v>91</v>
      </c>
      <c r="C56" s="23"/>
      <c r="D56" s="79" t="s">
        <v>92</v>
      </c>
      <c r="E56" s="80"/>
      <c r="F56" s="80"/>
      <c r="G56" s="24" t="s">
        <v>16</v>
      </c>
      <c r="H56" s="25"/>
      <c r="I56" s="25"/>
      <c r="J56" s="26"/>
      <c r="K56" s="26">
        <f>IF(AND(H56= "",I56= ""), 0, ROUND(ROUND(J56, 2) * ROUND(IF(I56="",H56,I56),  2), 2))</f>
        <v>0</v>
      </c>
      <c r="L56" s="8"/>
      <c r="N56" s="27">
        <v>0.2</v>
      </c>
      <c r="R56" s="8">
        <v>491</v>
      </c>
    </row>
    <row r="57" spans="1:18" ht="90" customHeight="1" x14ac:dyDescent="0.25">
      <c r="A57" s="8" t="s">
        <v>60</v>
      </c>
      <c r="B57" s="28"/>
      <c r="C57" s="28"/>
      <c r="D57" s="81" t="s">
        <v>93</v>
      </c>
      <c r="E57" s="81"/>
      <c r="F57" s="81"/>
      <c r="G57" s="81"/>
      <c r="H57" s="81"/>
      <c r="I57" s="81"/>
      <c r="J57" s="81"/>
      <c r="K57" s="28"/>
    </row>
    <row r="58" spans="1:18" hidden="1" x14ac:dyDescent="0.25">
      <c r="A58" s="8" t="s">
        <v>62</v>
      </c>
    </row>
    <row r="59" spans="1:18" ht="16.5" x14ac:dyDescent="0.25">
      <c r="A59" s="8">
        <v>9</v>
      </c>
      <c r="B59" s="23" t="s">
        <v>94</v>
      </c>
      <c r="C59" s="23"/>
      <c r="D59" s="79" t="s">
        <v>95</v>
      </c>
      <c r="E59" s="80"/>
      <c r="F59" s="80"/>
      <c r="G59" s="24" t="s">
        <v>89</v>
      </c>
      <c r="H59" s="25"/>
      <c r="I59" s="25"/>
      <c r="J59" s="26"/>
      <c r="K59" s="26">
        <f>IF(AND(H59= "",I59= ""), 0, ROUND(ROUND(J59, 2) * ROUND(IF(I59="",H59,I59),  2), 2))</f>
        <v>0</v>
      </c>
      <c r="L59" s="8"/>
      <c r="N59" s="27">
        <v>0.2</v>
      </c>
      <c r="R59" s="8">
        <v>491</v>
      </c>
    </row>
    <row r="60" spans="1:18" ht="90" customHeight="1" x14ac:dyDescent="0.25">
      <c r="A60" s="8" t="s">
        <v>60</v>
      </c>
      <c r="B60" s="28"/>
      <c r="C60" s="28"/>
      <c r="D60" s="81" t="s">
        <v>96</v>
      </c>
      <c r="E60" s="81"/>
      <c r="F60" s="81"/>
      <c r="G60" s="81"/>
      <c r="H60" s="81"/>
      <c r="I60" s="81"/>
      <c r="J60" s="81"/>
      <c r="K60" s="28"/>
    </row>
    <row r="61" spans="1:18" hidden="1" x14ac:dyDescent="0.25">
      <c r="A61" s="8" t="s">
        <v>62</v>
      </c>
    </row>
    <row r="62" spans="1:18" x14ac:dyDescent="0.25">
      <c r="A62" s="8">
        <v>9</v>
      </c>
      <c r="B62" s="23" t="s">
        <v>97</v>
      </c>
      <c r="C62" s="23"/>
      <c r="D62" s="79" t="s">
        <v>98</v>
      </c>
      <c r="E62" s="80"/>
      <c r="F62" s="80"/>
      <c r="G62" s="24" t="s">
        <v>16</v>
      </c>
      <c r="H62" s="25"/>
      <c r="I62" s="25"/>
      <c r="J62" s="26"/>
      <c r="K62" s="26">
        <f>IF(AND(H62= "",I62= ""), 0, ROUND(ROUND(J62, 2) * ROUND(IF(I62="",H62,I62),  2), 2))</f>
        <v>0</v>
      </c>
      <c r="L62" s="8"/>
      <c r="N62" s="27">
        <v>0.2</v>
      </c>
      <c r="R62" s="8">
        <v>491</v>
      </c>
    </row>
    <row r="63" spans="1:18" ht="45" customHeight="1" x14ac:dyDescent="0.25">
      <c r="A63" s="8" t="s">
        <v>60</v>
      </c>
      <c r="B63" s="28"/>
      <c r="C63" s="28"/>
      <c r="D63" s="81" t="s">
        <v>99</v>
      </c>
      <c r="E63" s="81"/>
      <c r="F63" s="81"/>
      <c r="G63" s="81"/>
      <c r="H63" s="81"/>
      <c r="I63" s="81"/>
      <c r="J63" s="81"/>
      <c r="K63" s="28"/>
    </row>
    <row r="64" spans="1:18" hidden="1" x14ac:dyDescent="0.25">
      <c r="A64" s="8" t="s">
        <v>62</v>
      </c>
    </row>
    <row r="65" spans="1:18" ht="16.5" x14ac:dyDescent="0.25">
      <c r="A65" s="8">
        <v>9</v>
      </c>
      <c r="B65" s="23" t="s">
        <v>100</v>
      </c>
      <c r="C65" s="23"/>
      <c r="D65" s="79" t="s">
        <v>101</v>
      </c>
      <c r="E65" s="80"/>
      <c r="F65" s="80"/>
      <c r="G65" s="24" t="s">
        <v>16</v>
      </c>
      <c r="H65" s="25"/>
      <c r="I65" s="25"/>
      <c r="J65" s="26"/>
      <c r="K65" s="26">
        <f>IF(AND(H65= "",I65= ""), 0, ROUND(ROUND(J65, 2) * ROUND(IF(I65="",H65,I65),  2), 2))</f>
        <v>0</v>
      </c>
      <c r="L65" s="8"/>
      <c r="N65" s="27">
        <v>0.2</v>
      </c>
      <c r="R65" s="8">
        <v>491</v>
      </c>
    </row>
    <row r="66" spans="1:18" ht="101.25" customHeight="1" x14ac:dyDescent="0.25">
      <c r="A66" s="8" t="s">
        <v>60</v>
      </c>
      <c r="B66" s="28"/>
      <c r="C66" s="28"/>
      <c r="D66" s="81" t="s">
        <v>102</v>
      </c>
      <c r="E66" s="81"/>
      <c r="F66" s="81"/>
      <c r="G66" s="81"/>
      <c r="H66" s="81"/>
      <c r="I66" s="81"/>
      <c r="J66" s="81"/>
      <c r="K66" s="28"/>
    </row>
    <row r="67" spans="1:18" hidden="1" x14ac:dyDescent="0.25">
      <c r="A67" s="8" t="s">
        <v>62</v>
      </c>
    </row>
    <row r="68" spans="1:18" hidden="1" x14ac:dyDescent="0.25">
      <c r="A68" s="8" t="s">
        <v>63</v>
      </c>
    </row>
    <row r="69" spans="1:18" x14ac:dyDescent="0.25">
      <c r="A69" s="8">
        <v>4</v>
      </c>
      <c r="B69" s="18" t="s">
        <v>103</v>
      </c>
      <c r="C69" s="18"/>
      <c r="D69" s="78" t="s">
        <v>104</v>
      </c>
      <c r="E69" s="78"/>
      <c r="F69" s="78"/>
      <c r="G69" s="21"/>
      <c r="H69" s="21"/>
      <c r="I69" s="21"/>
      <c r="J69" s="21"/>
      <c r="K69" s="22"/>
      <c r="L69" s="8"/>
    </row>
    <row r="70" spans="1:18" x14ac:dyDescent="0.25">
      <c r="A70" s="8">
        <v>9</v>
      </c>
      <c r="B70" s="23" t="s">
        <v>105</v>
      </c>
      <c r="C70" s="23"/>
      <c r="D70" s="79" t="s">
        <v>106</v>
      </c>
      <c r="E70" s="80"/>
      <c r="F70" s="80"/>
      <c r="G70" s="24" t="s">
        <v>16</v>
      </c>
      <c r="H70" s="25"/>
      <c r="I70" s="25"/>
      <c r="J70" s="26"/>
      <c r="K70" s="26">
        <f>IF(AND(H70= "",I70= ""), 0, ROUND(ROUND(J70, 2) * ROUND(IF(I70="",H70,I70),  2), 2))</f>
        <v>0</v>
      </c>
      <c r="L70" s="8"/>
      <c r="N70" s="27">
        <v>0.2</v>
      </c>
      <c r="R70" s="8">
        <v>491</v>
      </c>
    </row>
    <row r="71" spans="1:18" ht="112.5" customHeight="1" x14ac:dyDescent="0.25">
      <c r="A71" s="8" t="s">
        <v>60</v>
      </c>
      <c r="B71" s="28"/>
      <c r="C71" s="28"/>
      <c r="D71" s="81" t="s">
        <v>107</v>
      </c>
      <c r="E71" s="81"/>
      <c r="F71" s="81"/>
      <c r="G71" s="81"/>
      <c r="H71" s="81"/>
      <c r="I71" s="81"/>
      <c r="J71" s="81"/>
      <c r="K71" s="28"/>
    </row>
    <row r="72" spans="1:18" hidden="1" x14ac:dyDescent="0.25">
      <c r="A72" s="8" t="s">
        <v>62</v>
      </c>
    </row>
    <row r="73" spans="1:18" ht="16.5" x14ac:dyDescent="0.25">
      <c r="A73" s="8">
        <v>9</v>
      </c>
      <c r="B73" s="23" t="s">
        <v>108</v>
      </c>
      <c r="C73" s="23"/>
      <c r="D73" s="79" t="s">
        <v>109</v>
      </c>
      <c r="E73" s="80"/>
      <c r="F73" s="80"/>
      <c r="G73" s="24" t="s">
        <v>16</v>
      </c>
      <c r="H73" s="25"/>
      <c r="I73" s="25"/>
      <c r="J73" s="26"/>
      <c r="K73" s="26">
        <f>IF(AND(H73= "",I73= ""), 0, ROUND(ROUND(J73, 2) * ROUND(IF(I73="",H73,I73),  2), 2))</f>
        <v>0</v>
      </c>
      <c r="L73" s="8"/>
      <c r="N73" s="27">
        <v>0.2</v>
      </c>
      <c r="R73" s="8">
        <v>491</v>
      </c>
    </row>
    <row r="74" spans="1:18" ht="67.5" customHeight="1" x14ac:dyDescent="0.25">
      <c r="A74" s="8" t="s">
        <v>60</v>
      </c>
      <c r="B74" s="28"/>
      <c r="C74" s="28"/>
      <c r="D74" s="81" t="s">
        <v>110</v>
      </c>
      <c r="E74" s="81"/>
      <c r="F74" s="81"/>
      <c r="G74" s="81"/>
      <c r="H74" s="81"/>
      <c r="I74" s="81"/>
      <c r="J74" s="81"/>
      <c r="K74" s="28"/>
    </row>
    <row r="75" spans="1:18" hidden="1" x14ac:dyDescent="0.25">
      <c r="A75" s="8" t="s">
        <v>62</v>
      </c>
    </row>
    <row r="76" spans="1:18" ht="16.5" x14ac:dyDescent="0.25">
      <c r="A76" s="8">
        <v>9</v>
      </c>
      <c r="B76" s="23" t="s">
        <v>111</v>
      </c>
      <c r="C76" s="23"/>
      <c r="D76" s="79" t="s">
        <v>112</v>
      </c>
      <c r="E76" s="80"/>
      <c r="F76" s="80"/>
      <c r="G76" s="24" t="s">
        <v>16</v>
      </c>
      <c r="H76" s="25"/>
      <c r="I76" s="25"/>
      <c r="J76" s="26"/>
      <c r="K76" s="26">
        <f>IF(AND(H76= "",I76= ""), 0, ROUND(ROUND(J76, 2) * ROUND(IF(I76="",H76,I76),  2), 2))</f>
        <v>0</v>
      </c>
      <c r="L76" s="8"/>
      <c r="N76" s="27">
        <v>0.2</v>
      </c>
      <c r="R76" s="8">
        <v>491</v>
      </c>
    </row>
    <row r="77" spans="1:18" ht="45" customHeight="1" x14ac:dyDescent="0.25">
      <c r="A77" s="8" t="s">
        <v>60</v>
      </c>
      <c r="B77" s="28"/>
      <c r="C77" s="28"/>
      <c r="D77" s="81" t="s">
        <v>113</v>
      </c>
      <c r="E77" s="81"/>
      <c r="F77" s="81"/>
      <c r="G77" s="81"/>
      <c r="H77" s="81"/>
      <c r="I77" s="81"/>
      <c r="J77" s="81"/>
      <c r="K77" s="28"/>
    </row>
    <row r="78" spans="1:18" hidden="1" x14ac:dyDescent="0.25">
      <c r="A78" s="8" t="s">
        <v>62</v>
      </c>
    </row>
    <row r="79" spans="1:18" ht="16.5" x14ac:dyDescent="0.25">
      <c r="A79" s="8">
        <v>9</v>
      </c>
      <c r="B79" s="23" t="s">
        <v>114</v>
      </c>
      <c r="C79" s="23"/>
      <c r="D79" s="79" t="s">
        <v>115</v>
      </c>
      <c r="E79" s="80"/>
      <c r="F79" s="80"/>
      <c r="G79" s="24" t="s">
        <v>17</v>
      </c>
      <c r="H79" s="29"/>
      <c r="I79" s="29"/>
      <c r="J79" s="26"/>
      <c r="K79" s="26">
        <f>IF(AND(H79= "",I79= ""), 0, ROUND(ROUND(J79, 2) * ROUND(IF(I79="",H79,I79),  0), 2))</f>
        <v>0</v>
      </c>
      <c r="L79" s="8"/>
      <c r="N79" s="27">
        <v>0.2</v>
      </c>
      <c r="R79" s="8">
        <v>491</v>
      </c>
    </row>
    <row r="80" spans="1:18" ht="45" customHeight="1" x14ac:dyDescent="0.25">
      <c r="A80" s="8" t="s">
        <v>60</v>
      </c>
      <c r="B80" s="28"/>
      <c r="C80" s="28"/>
      <c r="D80" s="81" t="s">
        <v>116</v>
      </c>
      <c r="E80" s="81"/>
      <c r="F80" s="81"/>
      <c r="G80" s="81"/>
      <c r="H80" s="81"/>
      <c r="I80" s="81"/>
      <c r="J80" s="81"/>
      <c r="K80" s="28"/>
    </row>
    <row r="81" spans="1:18" hidden="1" x14ac:dyDescent="0.25">
      <c r="A81" s="8" t="s">
        <v>62</v>
      </c>
    </row>
    <row r="82" spans="1:18" hidden="1" x14ac:dyDescent="0.25">
      <c r="A82" s="8" t="s">
        <v>63</v>
      </c>
    </row>
    <row r="83" spans="1:18" x14ac:dyDescent="0.25">
      <c r="A83" s="8">
        <v>4</v>
      </c>
      <c r="B83" s="18" t="s">
        <v>117</v>
      </c>
      <c r="C83" s="18"/>
      <c r="D83" s="78" t="s">
        <v>118</v>
      </c>
      <c r="E83" s="78"/>
      <c r="F83" s="78"/>
      <c r="G83" s="21"/>
      <c r="H83" s="21"/>
      <c r="I83" s="21"/>
      <c r="J83" s="21"/>
      <c r="K83" s="22"/>
      <c r="L83" s="8"/>
    </row>
    <row r="84" spans="1:18" x14ac:dyDescent="0.25">
      <c r="A84" s="8">
        <v>9</v>
      </c>
      <c r="B84" s="23" t="s">
        <v>119</v>
      </c>
      <c r="C84" s="23"/>
      <c r="D84" s="79" t="s">
        <v>120</v>
      </c>
      <c r="E84" s="80"/>
      <c r="F84" s="80"/>
      <c r="G84" s="24" t="s">
        <v>121</v>
      </c>
      <c r="H84" s="30"/>
      <c r="I84" s="30"/>
      <c r="J84" s="26"/>
      <c r="K84" s="26">
        <f>IF(AND(H84= "",I84= ""), 0, ROUND(ROUND(J84, 2) * ROUND(IF(I84="",H84,I84),  3), 2))</f>
        <v>0</v>
      </c>
      <c r="L84" s="8"/>
      <c r="N84" s="27">
        <v>0.2</v>
      </c>
      <c r="R84" s="8">
        <v>491</v>
      </c>
    </row>
    <row r="85" spans="1:18" x14ac:dyDescent="0.25">
      <c r="A85" s="8" t="s">
        <v>60</v>
      </c>
      <c r="B85" s="28"/>
      <c r="C85" s="28"/>
      <c r="D85" s="81" t="s">
        <v>122</v>
      </c>
      <c r="E85" s="81"/>
      <c r="F85" s="81"/>
      <c r="G85" s="81"/>
      <c r="H85" s="81"/>
      <c r="I85" s="81"/>
      <c r="J85" s="81"/>
      <c r="K85" s="28"/>
    </row>
    <row r="86" spans="1:18" ht="56.25" customHeight="1" x14ac:dyDescent="0.25">
      <c r="A86" s="8" t="s">
        <v>60</v>
      </c>
      <c r="B86" s="28"/>
      <c r="C86" s="28"/>
      <c r="D86" s="81" t="s">
        <v>123</v>
      </c>
      <c r="E86" s="81"/>
      <c r="F86" s="81"/>
      <c r="G86" s="81"/>
      <c r="H86" s="81"/>
      <c r="I86" s="81"/>
      <c r="J86" s="81"/>
      <c r="K86" s="28"/>
    </row>
    <row r="87" spans="1:18" hidden="1" x14ac:dyDescent="0.25">
      <c r="A87" s="8" t="s">
        <v>62</v>
      </c>
    </row>
    <row r="88" spans="1:18" x14ac:dyDescent="0.25">
      <c r="A88" s="8">
        <v>9</v>
      </c>
      <c r="B88" s="23" t="s">
        <v>124</v>
      </c>
      <c r="C88" s="23"/>
      <c r="D88" s="79" t="s">
        <v>125</v>
      </c>
      <c r="E88" s="80"/>
      <c r="F88" s="80"/>
      <c r="G88" s="24" t="s">
        <v>17</v>
      </c>
      <c r="H88" s="29"/>
      <c r="I88" s="29"/>
      <c r="J88" s="26"/>
      <c r="K88" s="26">
        <f>IF(AND(H88= "",I88= ""), 0, ROUND(ROUND(J88, 2) * ROUND(IF(I88="",H88,I88),  0), 2))</f>
        <v>0</v>
      </c>
      <c r="L88" s="8"/>
      <c r="N88" s="27">
        <v>0.2</v>
      </c>
      <c r="R88" s="8">
        <v>491</v>
      </c>
    </row>
    <row r="89" spans="1:18" ht="67.5" customHeight="1" x14ac:dyDescent="0.25">
      <c r="A89" s="8" t="s">
        <v>60</v>
      </c>
      <c r="B89" s="28"/>
      <c r="C89" s="28"/>
      <c r="D89" s="81" t="s">
        <v>126</v>
      </c>
      <c r="E89" s="81"/>
      <c r="F89" s="81"/>
      <c r="G89" s="81"/>
      <c r="H89" s="81"/>
      <c r="I89" s="81"/>
      <c r="J89" s="81"/>
      <c r="K89" s="28"/>
    </row>
    <row r="90" spans="1:18" x14ac:dyDescent="0.25">
      <c r="A90" s="8" t="s">
        <v>60</v>
      </c>
      <c r="B90" s="28"/>
      <c r="C90" s="28"/>
      <c r="D90" s="81" t="s">
        <v>127</v>
      </c>
      <c r="E90" s="81"/>
      <c r="F90" s="81"/>
      <c r="G90" s="81"/>
      <c r="H90" s="81"/>
      <c r="I90" s="81"/>
      <c r="J90" s="81"/>
      <c r="K90" s="28"/>
    </row>
    <row r="91" spans="1:18" hidden="1" x14ac:dyDescent="0.25">
      <c r="A91" s="8" t="s">
        <v>62</v>
      </c>
    </row>
    <row r="92" spans="1:18" x14ac:dyDescent="0.25">
      <c r="A92" s="8">
        <v>9</v>
      </c>
      <c r="B92" s="23" t="s">
        <v>128</v>
      </c>
      <c r="C92" s="23"/>
      <c r="D92" s="79" t="s">
        <v>129</v>
      </c>
      <c r="E92" s="80"/>
      <c r="F92" s="80"/>
      <c r="G92" s="24" t="s">
        <v>17</v>
      </c>
      <c r="H92" s="29"/>
      <c r="I92" s="29"/>
      <c r="J92" s="26"/>
      <c r="K92" s="26">
        <f>IF(AND(H92= "",I92= ""), 0, ROUND(ROUND(J92, 2) * ROUND(IF(I92="",H92,I92),  0), 2))</f>
        <v>0</v>
      </c>
      <c r="L92" s="8"/>
      <c r="N92" s="27">
        <v>0.2</v>
      </c>
      <c r="R92" s="8">
        <v>491</v>
      </c>
    </row>
    <row r="93" spans="1:18" ht="45" customHeight="1" x14ac:dyDescent="0.25">
      <c r="A93" s="8" t="s">
        <v>60</v>
      </c>
      <c r="B93" s="28"/>
      <c r="C93" s="28"/>
      <c r="D93" s="81" t="s">
        <v>130</v>
      </c>
      <c r="E93" s="81"/>
      <c r="F93" s="81"/>
      <c r="G93" s="81"/>
      <c r="H93" s="81"/>
      <c r="I93" s="81"/>
      <c r="J93" s="81"/>
      <c r="K93" s="28"/>
    </row>
    <row r="94" spans="1:18" hidden="1" x14ac:dyDescent="0.25">
      <c r="A94" s="8" t="s">
        <v>62</v>
      </c>
    </row>
    <row r="95" spans="1:18" x14ac:dyDescent="0.25">
      <c r="A95" s="8">
        <v>8</v>
      </c>
      <c r="B95" s="23" t="s">
        <v>131</v>
      </c>
      <c r="C95" s="23"/>
      <c r="D95" s="82" t="s">
        <v>132</v>
      </c>
      <c r="E95" s="82"/>
      <c r="F95" s="82"/>
      <c r="K95" s="31"/>
      <c r="L95" s="8"/>
    </row>
    <row r="96" spans="1:18" ht="16.5" x14ac:dyDescent="0.25">
      <c r="A96" s="8">
        <v>9</v>
      </c>
      <c r="B96" s="23" t="s">
        <v>133</v>
      </c>
      <c r="C96" s="23"/>
      <c r="D96" s="79" t="s">
        <v>134</v>
      </c>
      <c r="E96" s="80"/>
      <c r="F96" s="80"/>
      <c r="G96" s="24" t="s">
        <v>17</v>
      </c>
      <c r="H96" s="29"/>
      <c r="I96" s="29"/>
      <c r="J96" s="26"/>
      <c r="K96" s="26">
        <f>IF(AND(H96= "",I96= ""), 0, ROUND(ROUND(J96, 2) * ROUND(IF(I96="",H96,I96),  0), 2))</f>
        <v>0</v>
      </c>
      <c r="L96" s="8"/>
      <c r="N96" s="27">
        <v>0.2</v>
      </c>
      <c r="R96" s="8">
        <v>491</v>
      </c>
    </row>
    <row r="97" spans="1:18" ht="33.75" customHeight="1" x14ac:dyDescent="0.25">
      <c r="A97" s="8" t="s">
        <v>60</v>
      </c>
      <c r="B97" s="28"/>
      <c r="C97" s="28"/>
      <c r="D97" s="81" t="s">
        <v>135</v>
      </c>
      <c r="E97" s="81"/>
      <c r="F97" s="81"/>
      <c r="G97" s="81"/>
      <c r="H97" s="81"/>
      <c r="I97" s="81"/>
      <c r="J97" s="81"/>
      <c r="K97" s="28"/>
    </row>
    <row r="98" spans="1:18" hidden="1" x14ac:dyDescent="0.25">
      <c r="A98" s="8" t="s">
        <v>62</v>
      </c>
    </row>
    <row r="99" spans="1:18" hidden="1" x14ac:dyDescent="0.25">
      <c r="A99" s="8" t="s">
        <v>136</v>
      </c>
    </row>
    <row r="100" spans="1:18" hidden="1" x14ac:dyDescent="0.25">
      <c r="A100" s="8" t="s">
        <v>63</v>
      </c>
    </row>
    <row r="101" spans="1:18" x14ac:dyDescent="0.25">
      <c r="A101" s="8" t="s">
        <v>48</v>
      </c>
      <c r="B101" s="20"/>
      <c r="C101" s="20"/>
      <c r="D101" s="63"/>
      <c r="E101" s="63"/>
      <c r="F101" s="63"/>
      <c r="K101" s="20"/>
    </row>
    <row r="102" spans="1:18" x14ac:dyDescent="0.25">
      <c r="B102" s="20"/>
      <c r="C102" s="20"/>
      <c r="D102" s="66" t="s">
        <v>65</v>
      </c>
      <c r="E102" s="67"/>
      <c r="F102" s="67"/>
      <c r="G102" s="64"/>
      <c r="H102" s="64"/>
      <c r="I102" s="64"/>
      <c r="J102" s="64"/>
      <c r="K102" s="65"/>
    </row>
    <row r="103" spans="1:18" x14ac:dyDescent="0.25">
      <c r="B103" s="20"/>
      <c r="C103" s="20"/>
      <c r="D103" s="69"/>
      <c r="E103" s="43"/>
      <c r="F103" s="43"/>
      <c r="G103" s="43"/>
      <c r="H103" s="43"/>
      <c r="I103" s="43"/>
      <c r="J103" s="43"/>
      <c r="K103" s="68"/>
    </row>
    <row r="104" spans="1:18" x14ac:dyDescent="0.25">
      <c r="B104" s="20"/>
      <c r="C104" s="20"/>
      <c r="D104" s="72" t="s">
        <v>49</v>
      </c>
      <c r="E104" s="73"/>
      <c r="F104" s="73"/>
      <c r="G104" s="70">
        <f>SUMIF(L33:L101, IF(L32="","",L32), K33:K101)</f>
        <v>0</v>
      </c>
      <c r="H104" s="70"/>
      <c r="I104" s="70"/>
      <c r="J104" s="70"/>
      <c r="K104" s="71"/>
    </row>
    <row r="105" spans="1:18" hidden="1" x14ac:dyDescent="0.25">
      <c r="B105" s="20"/>
      <c r="C105" s="20"/>
      <c r="D105" s="76" t="s">
        <v>50</v>
      </c>
      <c r="E105" s="77"/>
      <c r="F105" s="77"/>
      <c r="G105" s="74">
        <f>ROUND(SUMIF(L33:L101, IF(L32="","",L32), K33:K101) * 0.2, 2)</f>
        <v>0</v>
      </c>
      <c r="H105" s="74"/>
      <c r="I105" s="74"/>
      <c r="J105" s="74"/>
      <c r="K105" s="75"/>
    </row>
    <row r="106" spans="1:18" hidden="1" x14ac:dyDescent="0.25">
      <c r="B106" s="20"/>
      <c r="C106" s="20"/>
      <c r="D106" s="72" t="s">
        <v>51</v>
      </c>
      <c r="E106" s="73"/>
      <c r="F106" s="73"/>
      <c r="G106" s="70">
        <f>SUM(G104:G105)</f>
        <v>0</v>
      </c>
      <c r="H106" s="70"/>
      <c r="I106" s="70"/>
      <c r="J106" s="70"/>
      <c r="K106" s="71"/>
    </row>
    <row r="107" spans="1:18" ht="47.25" customHeight="1" x14ac:dyDescent="0.25">
      <c r="A107" s="8">
        <v>3</v>
      </c>
      <c r="B107" s="18" t="s">
        <v>137</v>
      </c>
      <c r="C107" s="18"/>
      <c r="D107" s="62" t="s">
        <v>138</v>
      </c>
      <c r="E107" s="62"/>
      <c r="F107" s="62"/>
      <c r="G107" s="1"/>
      <c r="H107" s="1"/>
      <c r="I107" s="1"/>
      <c r="J107" s="1"/>
      <c r="K107" s="19"/>
      <c r="L107" s="8"/>
    </row>
    <row r="108" spans="1:18" x14ac:dyDescent="0.25">
      <c r="A108" s="8">
        <v>4</v>
      </c>
      <c r="B108" s="18" t="s">
        <v>139</v>
      </c>
      <c r="C108" s="18"/>
      <c r="D108" s="78" t="s">
        <v>140</v>
      </c>
      <c r="E108" s="78"/>
      <c r="F108" s="78"/>
      <c r="G108" s="21"/>
      <c r="H108" s="21"/>
      <c r="I108" s="21"/>
      <c r="J108" s="21"/>
      <c r="K108" s="22"/>
      <c r="L108" s="8"/>
    </row>
    <row r="109" spans="1:18" x14ac:dyDescent="0.25">
      <c r="A109" s="8">
        <v>9</v>
      </c>
      <c r="B109" s="23" t="s">
        <v>141</v>
      </c>
      <c r="C109" s="23"/>
      <c r="D109" s="79" t="s">
        <v>31</v>
      </c>
      <c r="E109" s="80"/>
      <c r="F109" s="80"/>
      <c r="G109" s="24" t="s">
        <v>17</v>
      </c>
      <c r="H109" s="29"/>
      <c r="I109" s="29"/>
      <c r="J109" s="26"/>
      <c r="K109" s="26">
        <f>IF(AND(H109= "",I109= ""), 0, ROUND(ROUND(J109, 2) * ROUND(IF(I109="",H109,I109),  0), 2))</f>
        <v>0</v>
      </c>
      <c r="L109" s="8"/>
      <c r="N109" s="27">
        <v>0.2</v>
      </c>
      <c r="R109" s="8">
        <v>491</v>
      </c>
    </row>
    <row r="110" spans="1:18" hidden="1" x14ac:dyDescent="0.25">
      <c r="A110" s="8" t="s">
        <v>62</v>
      </c>
    </row>
    <row r="111" spans="1:18" hidden="1" x14ac:dyDescent="0.25">
      <c r="A111" s="8" t="s">
        <v>63</v>
      </c>
    </row>
    <row r="112" spans="1:18" x14ac:dyDescent="0.25">
      <c r="A112" s="8">
        <v>4</v>
      </c>
      <c r="B112" s="18" t="s">
        <v>142</v>
      </c>
      <c r="C112" s="18"/>
      <c r="D112" s="78" t="s">
        <v>143</v>
      </c>
      <c r="E112" s="78"/>
      <c r="F112" s="78"/>
      <c r="G112" s="21"/>
      <c r="H112" s="21"/>
      <c r="I112" s="21"/>
      <c r="J112" s="21"/>
      <c r="K112" s="22"/>
      <c r="L112" s="8"/>
    </row>
    <row r="113" spans="1:18" x14ac:dyDescent="0.25">
      <c r="A113" s="8">
        <v>9</v>
      </c>
      <c r="B113" s="23" t="s">
        <v>144</v>
      </c>
      <c r="C113" s="23"/>
      <c r="D113" s="79" t="s">
        <v>31</v>
      </c>
      <c r="E113" s="80"/>
      <c r="F113" s="80"/>
      <c r="G113" s="24" t="s">
        <v>17</v>
      </c>
      <c r="H113" s="29"/>
      <c r="I113" s="29"/>
      <c r="J113" s="26"/>
      <c r="K113" s="26">
        <f>IF(AND(H113= "",I113= ""), 0, ROUND(ROUND(J113, 2) * ROUND(IF(I113="",H113,I113),  0), 2))</f>
        <v>0</v>
      </c>
      <c r="L113" s="8"/>
      <c r="N113" s="27">
        <v>0.2</v>
      </c>
      <c r="R113" s="8">
        <v>491</v>
      </c>
    </row>
    <row r="114" spans="1:18" hidden="1" x14ac:dyDescent="0.25">
      <c r="A114" s="8" t="s">
        <v>62</v>
      </c>
    </row>
    <row r="115" spans="1:18" hidden="1" x14ac:dyDescent="0.25">
      <c r="A115" s="8" t="s">
        <v>63</v>
      </c>
    </row>
    <row r="116" spans="1:18" x14ac:dyDescent="0.25">
      <c r="A116" s="8" t="s">
        <v>48</v>
      </c>
      <c r="B116" s="20"/>
      <c r="C116" s="20"/>
      <c r="D116" s="63"/>
      <c r="E116" s="63"/>
      <c r="F116" s="63"/>
      <c r="K116" s="20"/>
    </row>
    <row r="117" spans="1:18" ht="38.25" customHeight="1" x14ac:dyDescent="0.25">
      <c r="B117" s="20"/>
      <c r="C117" s="20"/>
      <c r="D117" s="77" t="s">
        <v>145</v>
      </c>
      <c r="E117" s="67"/>
      <c r="F117" s="67"/>
      <c r="G117" s="64"/>
      <c r="H117" s="64"/>
      <c r="I117" s="64"/>
      <c r="J117" s="64"/>
      <c r="K117" s="65"/>
    </row>
    <row r="118" spans="1:18" x14ac:dyDescent="0.25">
      <c r="B118" s="20"/>
      <c r="C118" s="20"/>
      <c r="D118" s="69"/>
      <c r="E118" s="43"/>
      <c r="F118" s="43"/>
      <c r="G118" s="43"/>
      <c r="H118" s="43"/>
      <c r="I118" s="43"/>
      <c r="J118" s="43"/>
      <c r="K118" s="68"/>
    </row>
    <row r="119" spans="1:18" x14ac:dyDescent="0.25">
      <c r="B119" s="20"/>
      <c r="C119" s="20"/>
      <c r="D119" s="72" t="s">
        <v>49</v>
      </c>
      <c r="E119" s="73"/>
      <c r="F119" s="73"/>
      <c r="G119" s="70">
        <f>SUMIF(L108:L116, IF(L107="","",L107), K108:K116)</f>
        <v>0</v>
      </c>
      <c r="H119" s="70"/>
      <c r="I119" s="70"/>
      <c r="J119" s="70"/>
      <c r="K119" s="71"/>
    </row>
    <row r="120" spans="1:18" hidden="1" x14ac:dyDescent="0.25">
      <c r="B120" s="20"/>
      <c r="C120" s="20"/>
      <c r="D120" s="76" t="s">
        <v>50</v>
      </c>
      <c r="E120" s="77"/>
      <c r="F120" s="77"/>
      <c r="G120" s="74">
        <f>ROUND(SUMIF(L108:L116, IF(L107="","",L107), K108:K116) * 0.2, 2)</f>
        <v>0</v>
      </c>
      <c r="H120" s="74"/>
      <c r="I120" s="74"/>
      <c r="J120" s="74"/>
      <c r="K120" s="75"/>
    </row>
    <row r="121" spans="1:18" hidden="1" x14ac:dyDescent="0.25">
      <c r="B121" s="20"/>
      <c r="C121" s="20"/>
      <c r="D121" s="72" t="s">
        <v>51</v>
      </c>
      <c r="E121" s="73"/>
      <c r="F121" s="73"/>
      <c r="G121" s="70">
        <f>SUM(G119:G120)</f>
        <v>0</v>
      </c>
      <c r="H121" s="70"/>
      <c r="I121" s="70"/>
      <c r="J121" s="70"/>
      <c r="K121" s="71"/>
    </row>
    <row r="122" spans="1:18" x14ac:dyDescent="0.25">
      <c r="A122" s="8" t="s">
        <v>146</v>
      </c>
      <c r="B122" s="20"/>
      <c r="C122" s="20"/>
      <c r="D122" s="63"/>
      <c r="E122" s="63"/>
      <c r="F122" s="63"/>
      <c r="K122" s="20"/>
    </row>
    <row r="123" spans="1:18" x14ac:dyDescent="0.25">
      <c r="B123" s="20"/>
      <c r="C123" s="20"/>
      <c r="D123" s="66" t="s">
        <v>45</v>
      </c>
      <c r="E123" s="67"/>
      <c r="F123" s="67"/>
      <c r="G123" s="64"/>
      <c r="H123" s="64"/>
      <c r="I123" s="64"/>
      <c r="J123" s="64"/>
      <c r="K123" s="65"/>
    </row>
    <row r="124" spans="1:18" x14ac:dyDescent="0.25">
      <c r="B124" s="20"/>
      <c r="C124" s="20"/>
      <c r="D124" s="69"/>
      <c r="E124" s="43"/>
      <c r="F124" s="43"/>
      <c r="G124" s="43"/>
      <c r="H124" s="43"/>
      <c r="I124" s="43"/>
      <c r="J124" s="43"/>
      <c r="K124" s="68"/>
    </row>
    <row r="125" spans="1:18" x14ac:dyDescent="0.25">
      <c r="B125" s="20"/>
      <c r="C125" s="20"/>
      <c r="D125" s="72" t="s">
        <v>49</v>
      </c>
      <c r="E125" s="73"/>
      <c r="F125" s="73"/>
      <c r="G125" s="70">
        <f>SUMIF(L6:L122, IF(L5="","",L5), K6:K122)</f>
        <v>0</v>
      </c>
      <c r="H125" s="70"/>
      <c r="I125" s="70"/>
      <c r="J125" s="70"/>
      <c r="K125" s="71"/>
    </row>
    <row r="126" spans="1:18" hidden="1" x14ac:dyDescent="0.25">
      <c r="B126" s="20"/>
      <c r="C126" s="20"/>
      <c r="D126" s="76" t="s">
        <v>50</v>
      </c>
      <c r="E126" s="77"/>
      <c r="F126" s="77"/>
      <c r="G126" s="74">
        <f>ROUND(SUMIF(L6:L122, IF(L5="","",L5), K6:K122) * 0.2, 2)</f>
        <v>0</v>
      </c>
      <c r="H126" s="74"/>
      <c r="I126" s="74"/>
      <c r="J126" s="74"/>
      <c r="K126" s="75"/>
    </row>
    <row r="127" spans="1:18" hidden="1" x14ac:dyDescent="0.25">
      <c r="B127" s="20"/>
      <c r="C127" s="20"/>
      <c r="D127" s="72" t="s">
        <v>51</v>
      </c>
      <c r="E127" s="73"/>
      <c r="F127" s="73"/>
      <c r="G127" s="70">
        <f>SUM(G125:G126)</f>
        <v>0</v>
      </c>
      <c r="H127" s="70"/>
      <c r="I127" s="70"/>
      <c r="J127" s="70"/>
      <c r="K127" s="71"/>
    </row>
    <row r="128" spans="1:18" ht="31.5" customHeight="1" x14ac:dyDescent="0.25">
      <c r="B128" s="4"/>
      <c r="C128" s="4"/>
      <c r="D128" s="83" t="s">
        <v>147</v>
      </c>
      <c r="E128" s="83"/>
      <c r="F128" s="83"/>
      <c r="G128" s="83"/>
      <c r="H128" s="83"/>
      <c r="I128" s="83"/>
      <c r="J128" s="83"/>
      <c r="K128" s="83"/>
    </row>
    <row r="130" spans="1:11" ht="15.75" x14ac:dyDescent="0.25">
      <c r="D130" s="84" t="s">
        <v>148</v>
      </c>
      <c r="E130" s="84"/>
      <c r="F130" s="84"/>
      <c r="G130" s="84"/>
      <c r="H130" s="84"/>
      <c r="I130" s="84"/>
      <c r="J130" s="84"/>
      <c r="K130" s="84"/>
    </row>
    <row r="131" spans="1:11" x14ac:dyDescent="0.25">
      <c r="D131" s="87" t="s">
        <v>45</v>
      </c>
      <c r="E131" s="88"/>
      <c r="F131" s="88"/>
      <c r="G131" s="85">
        <f>SUMIF(L22:L113, "", K22:K113)</f>
        <v>0</v>
      </c>
      <c r="H131" s="86"/>
      <c r="I131" s="86"/>
      <c r="J131" s="86"/>
      <c r="K131" s="86"/>
    </row>
    <row r="132" spans="1:11" x14ac:dyDescent="0.25">
      <c r="D132" s="89" t="s">
        <v>149</v>
      </c>
      <c r="E132" s="90"/>
      <c r="F132" s="90"/>
      <c r="G132" s="33"/>
      <c r="H132" s="33"/>
      <c r="I132" s="33"/>
      <c r="J132" s="33"/>
      <c r="K132" s="34"/>
    </row>
    <row r="133" spans="1:11" x14ac:dyDescent="0.25">
      <c r="D133" s="91"/>
      <c r="E133" s="92"/>
      <c r="F133" s="92"/>
      <c r="G133" s="92"/>
      <c r="H133" s="92"/>
      <c r="I133" s="92"/>
      <c r="J133" s="92"/>
      <c r="K133" s="93"/>
    </row>
    <row r="134" spans="1:11" x14ac:dyDescent="0.25">
      <c r="A134" s="35"/>
      <c r="D134" s="94" t="s">
        <v>49</v>
      </c>
      <c r="E134" s="43"/>
      <c r="F134" s="43"/>
      <c r="G134" s="95">
        <f>SUMIF(L6:L128, IF(L5="","",L5), K6:K128)</f>
        <v>0</v>
      </c>
      <c r="H134" s="96"/>
      <c r="I134" s="96"/>
      <c r="J134" s="96"/>
      <c r="K134" s="97"/>
    </row>
    <row r="135" spans="1:11" x14ac:dyDescent="0.25">
      <c r="A135" s="35"/>
      <c r="D135" s="94" t="s">
        <v>50</v>
      </c>
      <c r="E135" s="43"/>
      <c r="F135" s="43"/>
      <c r="G135" s="95">
        <f>ROUND(SUMIF(L6:L128, IF(L5="","",L5), K6:K128) * 0.2, 2)</f>
        <v>0</v>
      </c>
      <c r="H135" s="96"/>
      <c r="I135" s="96"/>
      <c r="J135" s="96"/>
      <c r="K135" s="97"/>
    </row>
    <row r="136" spans="1:11" x14ac:dyDescent="0.25">
      <c r="D136" s="98" t="s">
        <v>51</v>
      </c>
      <c r="E136" s="99"/>
      <c r="F136" s="99"/>
      <c r="G136" s="100">
        <f>SUM(G134:G135)</f>
        <v>0</v>
      </c>
      <c r="H136" s="101"/>
      <c r="I136" s="101"/>
      <c r="J136" s="101"/>
      <c r="K136" s="102"/>
    </row>
    <row r="137" spans="1:11" x14ac:dyDescent="0.25">
      <c r="D137" s="103"/>
      <c r="E137" s="43"/>
      <c r="F137" s="43"/>
      <c r="G137" s="43"/>
      <c r="H137" s="43"/>
      <c r="I137" s="43"/>
      <c r="J137" s="43"/>
      <c r="K137" s="43"/>
    </row>
    <row r="138" spans="1:11" x14ac:dyDescent="0.25">
      <c r="D138" s="104" t="s">
        <v>150</v>
      </c>
      <c r="E138" s="104"/>
      <c r="F138" s="104"/>
      <c r="G138" s="104"/>
      <c r="H138" s="104"/>
      <c r="I138" s="104"/>
      <c r="J138" s="104"/>
      <c r="K138" s="104"/>
    </row>
    <row r="139" spans="1:11" x14ac:dyDescent="0.25">
      <c r="D139" s="105" t="str">
        <f>IF(Paramètres!AA2&lt;&gt;"",Paramètres!AA2,"")</f>
        <v xml:space="preserve">Zéro euro </v>
      </c>
      <c r="E139" s="105"/>
      <c r="F139" s="105"/>
      <c r="G139" s="105"/>
      <c r="H139" s="105"/>
      <c r="I139" s="105"/>
      <c r="J139" s="105"/>
      <c r="K139" s="105"/>
    </row>
    <row r="140" spans="1:11" x14ac:dyDescent="0.25">
      <c r="D140" s="105"/>
      <c r="E140" s="105"/>
      <c r="F140" s="105"/>
      <c r="G140" s="105"/>
      <c r="H140" s="105"/>
      <c r="I140" s="105"/>
      <c r="J140" s="105"/>
      <c r="K140" s="105"/>
    </row>
    <row r="141" spans="1:11" ht="56.65" customHeight="1" x14ac:dyDescent="0.25">
      <c r="G141" s="106" t="s">
        <v>151</v>
      </c>
      <c r="H141" s="106"/>
      <c r="I141" s="106"/>
      <c r="J141" s="106"/>
      <c r="K141" s="106"/>
    </row>
    <row r="143" spans="1:11" ht="85.15" customHeight="1" x14ac:dyDescent="0.25">
      <c r="D143" s="107" t="s">
        <v>152</v>
      </c>
      <c r="E143" s="107"/>
      <c r="G143" s="107" t="s">
        <v>153</v>
      </c>
      <c r="H143" s="107"/>
      <c r="I143" s="107"/>
      <c r="J143" s="107"/>
      <c r="K143" s="107"/>
    </row>
  </sheetData>
  <mergeCells count="144">
    <mergeCell ref="D138:K138"/>
    <mergeCell ref="D139:K139"/>
    <mergeCell ref="D140:K140"/>
    <mergeCell ref="G141:K141"/>
    <mergeCell ref="D143:E143"/>
    <mergeCell ref="G143:K143"/>
    <mergeCell ref="D132:F132"/>
    <mergeCell ref="D133:K133"/>
    <mergeCell ref="D134:F134"/>
    <mergeCell ref="G134:K134"/>
    <mergeCell ref="D135:F135"/>
    <mergeCell ref="G135:K135"/>
    <mergeCell ref="D136:F136"/>
    <mergeCell ref="G136:K136"/>
    <mergeCell ref="D137:K137"/>
    <mergeCell ref="G125:K125"/>
    <mergeCell ref="D125:F125"/>
    <mergeCell ref="G126:K126"/>
    <mergeCell ref="D126:F126"/>
    <mergeCell ref="G127:K127"/>
    <mergeCell ref="D127:F127"/>
    <mergeCell ref="D128:K128"/>
    <mergeCell ref="D130:K130"/>
    <mergeCell ref="G131:K131"/>
    <mergeCell ref="D131:F131"/>
    <mergeCell ref="G120:K120"/>
    <mergeCell ref="D120:F120"/>
    <mergeCell ref="G121:K121"/>
    <mergeCell ref="D121:F121"/>
    <mergeCell ref="D122:F122"/>
    <mergeCell ref="G123:K123"/>
    <mergeCell ref="D123:F123"/>
    <mergeCell ref="G124:K124"/>
    <mergeCell ref="D124:F124"/>
    <mergeCell ref="D112:F112"/>
    <mergeCell ref="D113:F113"/>
    <mergeCell ref="D116:F116"/>
    <mergeCell ref="G117:K117"/>
    <mergeCell ref="D117:F117"/>
    <mergeCell ref="G118:K118"/>
    <mergeCell ref="D118:F118"/>
    <mergeCell ref="G119:K119"/>
    <mergeCell ref="D119:F119"/>
    <mergeCell ref="G104:K104"/>
    <mergeCell ref="D104:F104"/>
    <mergeCell ref="G105:K105"/>
    <mergeCell ref="D105:F105"/>
    <mergeCell ref="G106:K106"/>
    <mergeCell ref="D106:F106"/>
    <mergeCell ref="D107:F107"/>
    <mergeCell ref="D108:F108"/>
    <mergeCell ref="D109:F109"/>
    <mergeCell ref="D93:J93"/>
    <mergeCell ref="D95:F95"/>
    <mergeCell ref="D96:F96"/>
    <mergeCell ref="D97:J97"/>
    <mergeCell ref="D101:F101"/>
    <mergeCell ref="G102:K102"/>
    <mergeCell ref="D102:F102"/>
    <mergeCell ref="G103:K103"/>
    <mergeCell ref="D103:F103"/>
    <mergeCell ref="D80:J80"/>
    <mergeCell ref="D83:F83"/>
    <mergeCell ref="D84:F84"/>
    <mergeCell ref="D85:J85"/>
    <mergeCell ref="D86:J86"/>
    <mergeCell ref="D88:F88"/>
    <mergeCell ref="D89:J89"/>
    <mergeCell ref="D90:J90"/>
    <mergeCell ref="D92:F92"/>
    <mergeCell ref="D66:J66"/>
    <mergeCell ref="D69:F69"/>
    <mergeCell ref="D70:F70"/>
    <mergeCell ref="D71:J71"/>
    <mergeCell ref="D73:F73"/>
    <mergeCell ref="D74:J74"/>
    <mergeCell ref="D76:F76"/>
    <mergeCell ref="D77:J77"/>
    <mergeCell ref="D79:F79"/>
    <mergeCell ref="D53:F53"/>
    <mergeCell ref="D54:J54"/>
    <mergeCell ref="D56:F56"/>
    <mergeCell ref="D57:J57"/>
    <mergeCell ref="D59:F59"/>
    <mergeCell ref="D60:J60"/>
    <mergeCell ref="D62:F62"/>
    <mergeCell ref="D63:J63"/>
    <mergeCell ref="D65:F65"/>
    <mergeCell ref="D39:F39"/>
    <mergeCell ref="D40:J40"/>
    <mergeCell ref="D42:F42"/>
    <mergeCell ref="D43:J43"/>
    <mergeCell ref="D45:F45"/>
    <mergeCell ref="D46:J46"/>
    <mergeCell ref="D49:F49"/>
    <mergeCell ref="D50:F50"/>
    <mergeCell ref="D51:J51"/>
    <mergeCell ref="G30:K30"/>
    <mergeCell ref="D30:F30"/>
    <mergeCell ref="G31:K31"/>
    <mergeCell ref="D31:F31"/>
    <mergeCell ref="D32:F32"/>
    <mergeCell ref="D33:F33"/>
    <mergeCell ref="D34:F34"/>
    <mergeCell ref="D35:J35"/>
    <mergeCell ref="D38:F38"/>
    <mergeCell ref="D21:F21"/>
    <mergeCell ref="D22:F22"/>
    <mergeCell ref="D23:J23"/>
    <mergeCell ref="D26:F26"/>
    <mergeCell ref="G27:K27"/>
    <mergeCell ref="D27:F27"/>
    <mergeCell ref="G28:K28"/>
    <mergeCell ref="D28:F28"/>
    <mergeCell ref="G29:K29"/>
    <mergeCell ref="D29:F29"/>
    <mergeCell ref="G16:K16"/>
    <mergeCell ref="D16:F16"/>
    <mergeCell ref="G17:K17"/>
    <mergeCell ref="D17:F17"/>
    <mergeCell ref="G18:K18"/>
    <mergeCell ref="D18:F18"/>
    <mergeCell ref="G19:K19"/>
    <mergeCell ref="D19:F19"/>
    <mergeCell ref="D20:F20"/>
    <mergeCell ref="G10:K10"/>
    <mergeCell ref="D10:F10"/>
    <mergeCell ref="G11:K11"/>
    <mergeCell ref="D11:F11"/>
    <mergeCell ref="G12:K12"/>
    <mergeCell ref="D12:F12"/>
    <mergeCell ref="D13:F13"/>
    <mergeCell ref="D14:F14"/>
    <mergeCell ref="G15:K15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n°12 CARRELAGE - FAIENCE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2" t="s">
        <v>154</v>
      </c>
      <c r="AA1" s="8">
        <f>IF(DPGF!G136&lt;&gt;"",DPGF!G136,"0")</f>
        <v>0</v>
      </c>
    </row>
    <row r="2" spans="1:27" ht="12.75" customHeight="1" x14ac:dyDescent="0.25">
      <c r="AA2" s="8" t="str">
        <f>UPPER(MID(AA98,1,1))&amp;MID(AA98,2,168)</f>
        <v xml:space="preserve">Zéro euro </v>
      </c>
    </row>
    <row r="3" spans="1:27" ht="25.5" customHeight="1" x14ac:dyDescent="0.25">
      <c r="A3" s="37" t="s">
        <v>155</v>
      </c>
      <c r="B3" s="36" t="s">
        <v>156</v>
      </c>
      <c r="C3" s="108" t="s">
        <v>181</v>
      </c>
      <c r="D3" s="108"/>
      <c r="E3" s="108"/>
      <c r="F3" s="108"/>
      <c r="G3" s="108"/>
      <c r="H3" s="108"/>
      <c r="I3" s="108"/>
      <c r="J3" s="108"/>
      <c r="AA3" s="8">
        <f>INT(AA1/1000000)</f>
        <v>0</v>
      </c>
    </row>
    <row r="4" spans="1:27" ht="12.75" customHeight="1" x14ac:dyDescent="0.25">
      <c r="AA4" s="8">
        <f>INT((AA1-AA3*1000000)/1000)</f>
        <v>0</v>
      </c>
    </row>
    <row r="5" spans="1:27" ht="25.5" customHeight="1" x14ac:dyDescent="0.25">
      <c r="A5" s="37" t="s">
        <v>157</v>
      </c>
      <c r="B5" s="36" t="s">
        <v>158</v>
      </c>
      <c r="C5" s="108" t="s">
        <v>182</v>
      </c>
      <c r="D5" s="108"/>
      <c r="E5" s="108"/>
      <c r="F5" s="108"/>
      <c r="G5" s="108"/>
      <c r="H5" s="108"/>
      <c r="I5" s="108"/>
      <c r="J5" s="108"/>
      <c r="AA5" s="8">
        <f>INT(AA1-AA3*1000000-AA4*1000)</f>
        <v>0</v>
      </c>
    </row>
    <row r="6" spans="1:27" ht="12.75" customHeight="1" x14ac:dyDescent="0.25">
      <c r="AA6" s="8">
        <f>ROUND(AA1-AA3*1000000-AA4*1000-AA5,2)*100</f>
        <v>0</v>
      </c>
    </row>
    <row r="7" spans="1:27" ht="12.75" customHeight="1" x14ac:dyDescent="0.25">
      <c r="A7" s="37" t="s">
        <v>167</v>
      </c>
      <c r="B7" s="36" t="s">
        <v>168</v>
      </c>
      <c r="C7" s="38" t="s">
        <v>183</v>
      </c>
      <c r="AA7" s="8">
        <f>AA3-AA12*100</f>
        <v>0</v>
      </c>
    </row>
    <row r="8" spans="1:27" ht="12.75" customHeight="1" x14ac:dyDescent="0.25">
      <c r="AA8" s="8">
        <f>0</f>
        <v>0</v>
      </c>
    </row>
    <row r="9" spans="1:27" ht="12.75" customHeight="1" x14ac:dyDescent="0.25">
      <c r="A9" s="37" t="s">
        <v>169</v>
      </c>
      <c r="B9" s="36" t="s">
        <v>170</v>
      </c>
      <c r="C9" s="38" t="s">
        <v>43</v>
      </c>
      <c r="AA9" s="8">
        <f>AA4-AA15*100</f>
        <v>0</v>
      </c>
    </row>
    <row r="10" spans="1:27" ht="12.75" customHeight="1" x14ac:dyDescent="0.25">
      <c r="AA10" s="8">
        <f>ROUND(AA5-AA18*100,0)</f>
        <v>0</v>
      </c>
    </row>
    <row r="11" spans="1:27" ht="25.5" customHeight="1" x14ac:dyDescent="0.25">
      <c r="A11" s="37" t="s">
        <v>159</v>
      </c>
      <c r="B11" s="36" t="s">
        <v>160</v>
      </c>
      <c r="C11" s="108" t="s">
        <v>44</v>
      </c>
      <c r="D11" s="108"/>
      <c r="E11" s="108"/>
      <c r="F11" s="108"/>
      <c r="G11" s="108"/>
      <c r="H11" s="108"/>
      <c r="I11" s="108"/>
      <c r="J11" s="108"/>
      <c r="AA11" s="8">
        <f>AA6</f>
        <v>0</v>
      </c>
    </row>
    <row r="12" spans="1:27" ht="12.75" customHeight="1" x14ac:dyDescent="0.25">
      <c r="AA12" s="8">
        <f>INT(AA3/100)</f>
        <v>0</v>
      </c>
    </row>
    <row r="13" spans="1:27" ht="12.75" customHeight="1" x14ac:dyDescent="0.25">
      <c r="A13" s="37" t="s">
        <v>171</v>
      </c>
      <c r="B13" s="36" t="s">
        <v>172</v>
      </c>
      <c r="C13" s="38" t="s">
        <v>184</v>
      </c>
      <c r="AA13" s="8">
        <f>INT((AA3-AA12*100)/10)</f>
        <v>0</v>
      </c>
    </row>
    <row r="14" spans="1:27" ht="12.75" customHeight="1" x14ac:dyDescent="0.25">
      <c r="AA14" s="8">
        <f>AA3-AA12*100-AA13*10</f>
        <v>0</v>
      </c>
    </row>
    <row r="15" spans="1:27" ht="12.75" customHeight="1" x14ac:dyDescent="0.25">
      <c r="A15" s="37" t="s">
        <v>173</v>
      </c>
      <c r="B15" s="36" t="s">
        <v>174</v>
      </c>
      <c r="C15" s="38" t="s">
        <v>185</v>
      </c>
      <c r="AA15" s="8">
        <f>INT(AA4/100)</f>
        <v>0</v>
      </c>
    </row>
    <row r="16" spans="1:27" ht="12.75" customHeight="1" x14ac:dyDescent="0.25">
      <c r="AA16" s="8">
        <f>INT((AA4-AA15*100)/10)</f>
        <v>0</v>
      </c>
    </row>
    <row r="17" spans="1:27" ht="12.75" customHeight="1" x14ac:dyDescent="0.25">
      <c r="A17" s="37" t="s">
        <v>175</v>
      </c>
      <c r="B17" s="36" t="s">
        <v>176</v>
      </c>
      <c r="C17" s="38"/>
      <c r="AA17" s="8">
        <f>AA4-AA15*100-AA16*10</f>
        <v>0</v>
      </c>
    </row>
    <row r="18" spans="1:27" ht="12.75" customHeight="1" x14ac:dyDescent="0.25">
      <c r="AA18" s="8">
        <f>INT(AA5/100)</f>
        <v>0</v>
      </c>
    </row>
    <row r="19" spans="1:27" ht="12.75" customHeight="1" x14ac:dyDescent="0.25">
      <c r="C19" s="39">
        <v>0.2</v>
      </c>
      <c r="E19" s="40" t="s">
        <v>177</v>
      </c>
      <c r="AA19" s="8">
        <f>INT((AA5-AA18*100)/10)</f>
        <v>0</v>
      </c>
    </row>
    <row r="20" spans="1:27" ht="12.75" customHeight="1" x14ac:dyDescent="0.25">
      <c r="C20" s="41">
        <v>5.5E-2</v>
      </c>
      <c r="E20" s="40" t="s">
        <v>178</v>
      </c>
      <c r="AA20" s="8">
        <f>AA5-AA18*100-AA19*10</f>
        <v>0</v>
      </c>
    </row>
    <row r="21" spans="1:27" ht="12.75" customHeight="1" x14ac:dyDescent="0.25">
      <c r="C21" s="41">
        <v>0</v>
      </c>
      <c r="E21" s="40" t="s">
        <v>179</v>
      </c>
      <c r="AA21" s="8">
        <f>INT(AA6/10)</f>
        <v>0</v>
      </c>
    </row>
    <row r="22" spans="1:27" ht="12.75" customHeight="1" x14ac:dyDescent="0.25">
      <c r="C22" s="42">
        <v>0</v>
      </c>
      <c r="E22" s="40" t="s">
        <v>180</v>
      </c>
      <c r="AA22" s="8">
        <f>ROUND(AA6-AA21*10,0)</f>
        <v>0</v>
      </c>
    </row>
    <row r="23" spans="1:27" ht="12.75" customHeight="1" x14ac:dyDescent="0.25">
      <c r="AA23" s="8" t="str">
        <f>IF(AA12=0,"",IF(AA12=1,"",IF(AA12=2,"deux ",IF(AA12=3,"trois ",IF(AA12=4,"quatre ",IF(AA12=5,"cinq ",AA42))))))</f>
        <v/>
      </c>
    </row>
    <row r="24" spans="1:27" ht="12.75" customHeight="1" x14ac:dyDescent="0.25">
      <c r="A24" s="37" t="s">
        <v>161</v>
      </c>
      <c r="B24" s="36" t="s">
        <v>162</v>
      </c>
      <c r="C24" s="108" t="s">
        <v>186</v>
      </c>
      <c r="D24" s="108"/>
      <c r="E24" s="108"/>
      <c r="F24" s="108"/>
      <c r="G24" s="108"/>
      <c r="H24" s="108"/>
      <c r="I24" s="108"/>
      <c r="J24" s="108"/>
      <c r="AA24" s="8" t="str">
        <f>IF(AA12=0,"",IF(AA12&lt;2,"cent ",AA43))</f>
        <v/>
      </c>
    </row>
    <row r="25" spans="1:27" ht="12.75" customHeight="1" x14ac:dyDescent="0.25">
      <c r="AA25" s="8" t="str">
        <f>IF(AA13=1,AA44,IF(AA13=7,AA64,IF(AA13=9,AA80,AA89)))</f>
        <v/>
      </c>
    </row>
    <row r="26" spans="1:27" ht="12.75" customHeight="1" x14ac:dyDescent="0.25">
      <c r="A26" s="37" t="s">
        <v>163</v>
      </c>
      <c r="B26" s="36" t="s">
        <v>164</v>
      </c>
      <c r="C26" s="108" t="s">
        <v>187</v>
      </c>
      <c r="D26" s="108"/>
      <c r="E26" s="108"/>
      <c r="F26" s="108"/>
      <c r="G26" s="108"/>
      <c r="H26" s="108"/>
      <c r="I26" s="108"/>
      <c r="J26" s="108"/>
      <c r="AA26" s="8" t="str">
        <f>IF(AA7=11,"",IF(AA7=12,"",IF(AA7=13,"",IF(AA7=14,"",IF(AA7=15,"",IF(AA7=16,"",AA45))))))</f>
        <v/>
      </c>
    </row>
    <row r="27" spans="1:27" ht="12.75" customHeight="1" x14ac:dyDescent="0.25">
      <c r="AA27" s="8" t="str">
        <f>IF(AA3=0,"",IF(AA3&lt;2,"million ","millions "))</f>
        <v/>
      </c>
    </row>
    <row r="28" spans="1:27" ht="12.75" customHeight="1" x14ac:dyDescent="0.25">
      <c r="A28" s="37" t="s">
        <v>165</v>
      </c>
      <c r="B28" s="36" t="s">
        <v>166</v>
      </c>
      <c r="C28" s="108"/>
      <c r="D28" s="108"/>
      <c r="E28" s="108"/>
      <c r="F28" s="108"/>
      <c r="G28" s="108"/>
      <c r="H28" s="108"/>
      <c r="I28" s="108"/>
      <c r="J28" s="108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8" t="str">
        <f>IF(AA15=0,"",IF(AA15&lt;2,"cent ",AA47))</f>
        <v/>
      </c>
    </row>
    <row r="30" spans="1:27" ht="12.75" customHeight="1" x14ac:dyDescent="0.25">
      <c r="AA30" s="8" t="str">
        <f>IF(AA16=1,AA48,IF(AA16=7,AA66,IF(AA16=9,AA81,AA90)))</f>
        <v/>
      </c>
    </row>
    <row r="31" spans="1:27" ht="12.75" customHeight="1" x14ac:dyDescent="0.25">
      <c r="AA31" s="8" t="str">
        <f>IF(AA4=1,"",AA49)</f>
        <v/>
      </c>
    </row>
    <row r="32" spans="1:27" ht="12.75" customHeight="1" x14ac:dyDescent="0.25">
      <c r="AA32" s="8" t="str">
        <f>IF(AA4&gt;0,"mille ","")</f>
        <v/>
      </c>
    </row>
    <row r="33" spans="27:27" ht="12.75" customHeight="1" x14ac:dyDescent="0.25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8" t="str">
        <f>IF(AA18=0,"",IF(AA18&lt;2,"cent ",AA51))</f>
        <v/>
      </c>
    </row>
    <row r="35" spans="27:27" ht="12.75" customHeight="1" x14ac:dyDescent="0.25">
      <c r="AA35" s="8" t="str">
        <f>IF(AA19=1,AA52,IF(AA19=7,AA68,IF(AA19=9,AA83,AA91)))</f>
        <v/>
      </c>
    </row>
    <row r="36" spans="27:27" ht="12.75" customHeight="1" x14ac:dyDescent="0.25">
      <c r="AA36" s="8" t="str">
        <f>IF(AA10=11,"",IF(AA10=12,"",IF(AA10=13,"",IF(AA10=14,"",IF(AA10=15,"",IF(AA10=16,"",AA53))))))</f>
        <v/>
      </c>
    </row>
    <row r="37" spans="27:27" ht="12.75" customHeight="1" x14ac:dyDescent="0.25">
      <c r="AA37" s="8" t="str">
        <f>IF(INT(AA1&lt;2),"euro ","euros ")</f>
        <v xml:space="preserve">euro </v>
      </c>
    </row>
    <row r="38" spans="27:27" ht="12.75" customHeight="1" x14ac:dyDescent="0.25">
      <c r="AA38" s="8" t="str">
        <f>IF(AA6&gt;0,"et ","")</f>
        <v/>
      </c>
    </row>
    <row r="39" spans="27:27" ht="12.75" customHeight="1" x14ac:dyDescent="0.25">
      <c r="AA39" s="8" t="str">
        <f>IF(AA21=1,AA54,IF(AA21=7,AA70,IF(AA21=9,AA84,AA92)))</f>
        <v/>
      </c>
    </row>
    <row r="40" spans="27:27" ht="12.75" customHeight="1" x14ac:dyDescent="0.25">
      <c r="AA40" s="8" t="str">
        <f>IF(AA11=11,"",IF(AA11=12,"",IF(AA11=13,"",IF(AA11=14,"",IF(AA11=15,"",IF(AA11=16,"",AA55))))))</f>
        <v/>
      </c>
    </row>
    <row r="41" spans="27:27" ht="12.75" customHeight="1" x14ac:dyDescent="0.25">
      <c r="AA41" s="8" t="str">
        <f>IF(AA6=0,"",IF(AA6&lt;2,"centime","centimes"))</f>
        <v/>
      </c>
    </row>
    <row r="42" spans="27:27" ht="12.75" customHeight="1" x14ac:dyDescent="0.25">
      <c r="AA42" s="8" t="str">
        <f>IF(AA3=0," ",IF(AA12=6,"six ",IF(AA12=7,"sept ",IF(AA12=8,"huit ",IF(AA12=9,"neuf ",)))))</f>
        <v xml:space="preserve"> </v>
      </c>
    </row>
    <row r="43" spans="27:27" ht="12.75" customHeight="1" x14ac:dyDescent="0.25">
      <c r="AA43" s="8" t="str">
        <f>IF(AA7&gt;0,"cent ", "cents ")</f>
        <v xml:space="preserve">cents </v>
      </c>
    </row>
    <row r="44" spans="27:27" ht="12.75" customHeight="1" x14ac:dyDescent="0.25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8" t="str">
        <f>IF(AA7=17,"",IF(AA7=18,"",IF(AA7=19,"",AA57)))</f>
        <v/>
      </c>
    </row>
    <row r="46" spans="27:27" ht="12.75" customHeight="1" x14ac:dyDescent="0.25">
      <c r="AA46" s="8">
        <f>IF(AA15=6,"six ",IF(AA15=7,"sept ",IF(AA15=8,"huit ",IF(AA15=9,"neuf ",))))</f>
        <v>0</v>
      </c>
    </row>
    <row r="47" spans="27:27" ht="12.75" customHeight="1" x14ac:dyDescent="0.25">
      <c r="AA47" s="8" t="str">
        <f>IF(AA9&gt;0,"cent ", "cents ")</f>
        <v xml:space="preserve">cents </v>
      </c>
    </row>
    <row r="48" spans="27:27" ht="12.75" customHeight="1" x14ac:dyDescent="0.25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8" t="str">
        <f>IF(AA9=11,"",IF(AA9=12,"",IF(AA9=13,"",IF(AA9=14,"",IF(AA9=15,"",IF(AA9=16,"",AA59))))))</f>
        <v/>
      </c>
    </row>
    <row r="50" spans="27:27" ht="12.75" customHeight="1" x14ac:dyDescent="0.25">
      <c r="AA50" s="8">
        <f>IF(AA18=6,"six ",IF(AA18=7,"sept ",IF(AA18=8,"huit ",IF(AA18=9,"neuf ",))))</f>
        <v>0</v>
      </c>
    </row>
    <row r="51" spans="27:27" ht="12.75" customHeight="1" x14ac:dyDescent="0.25">
      <c r="AA51" s="8" t="str">
        <f>IF(AA10&gt;0,"cent ", "cents ")</f>
        <v xml:space="preserve">cents </v>
      </c>
    </row>
    <row r="52" spans="27:27" ht="12.75" customHeight="1" x14ac:dyDescent="0.25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8" t="str">
        <f>IF(AA10=17,"",IF(AA10=18,"",IF(AA10=19,"",AA61)))</f>
        <v/>
      </c>
    </row>
    <row r="54" spans="27:27" ht="12.75" customHeight="1" x14ac:dyDescent="0.25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8" t="str">
        <f>IF(AA11=17,"",IF(AA11=18,"",IF(AA11=19,"",AA63)))</f>
        <v/>
      </c>
    </row>
    <row r="56" spans="27:27" ht="12.75" customHeight="1" x14ac:dyDescent="0.25">
      <c r="AA56" s="8" t="str">
        <f>IF(AA7=16,"seize ",IF(AA7=17,"dix-sept ",IF(AA7=18,"dix-huit ",IF(AA7=19,"dix-neuf ",AA64))))</f>
        <v/>
      </c>
    </row>
    <row r="57" spans="27:27" ht="12.75" customHeight="1" x14ac:dyDescent="0.25">
      <c r="AA57" s="8" t="str">
        <f>IF(AA7=21,"et un ",IF(AA7=31,"et un ",IF(AA7=41,"et un ",IF(AA7=51,"et un ",IF(AA7=61,"et un ",AA65)))))</f>
        <v/>
      </c>
    </row>
    <row r="58" spans="27:27" ht="12.75" customHeight="1" x14ac:dyDescent="0.25">
      <c r="AA58" s="8" t="str">
        <f>IF(AA9=16,"seize ",IF(AA9=17,"dix-sept ",IF(AA9=18,"dix-huit ",IF(AA9=19,"dix-neuf ",AA66))))</f>
        <v/>
      </c>
    </row>
    <row r="59" spans="27:27" ht="12.75" customHeight="1" x14ac:dyDescent="0.25">
      <c r="AA59" s="8" t="str">
        <f>IF(AA9=17,"",IF(AA9=18,"",IF(AA9=19,"",AA67)))</f>
        <v/>
      </c>
    </row>
    <row r="60" spans="27:27" ht="12.75" customHeight="1" x14ac:dyDescent="0.25">
      <c r="AA60" s="8" t="str">
        <f>IF(AA10=16,"seize ",IF(AA10=17,"dix-sept ",IF(AA10=18,"dix-huit ",IF(AA10=19,"dix-neuf ",AA68))))</f>
        <v/>
      </c>
    </row>
    <row r="61" spans="27:27" ht="12.75" customHeight="1" x14ac:dyDescent="0.25">
      <c r="AA61" s="8" t="str">
        <f>IF(AA10=21,"et un ",IF(AA10=31,"et un ",IF(AA10=41,"et un ",IF(AA10=51,"et un ",IF(AA10=61,"et un ",AA69)))))</f>
        <v/>
      </c>
    </row>
    <row r="62" spans="27:27" ht="12.75" customHeight="1" x14ac:dyDescent="0.25">
      <c r="AA62" s="8" t="str">
        <f>IF(AA11=16,"seize ",IF(AA11=17,"dix-sept ",IF(AA11=18,"dix-huit ",IF(AA11=19,"dix-neuf ",AA70))))</f>
        <v/>
      </c>
    </row>
    <row r="63" spans="27:27" ht="12.75" customHeight="1" x14ac:dyDescent="0.25">
      <c r="AA63" s="8" t="str">
        <f>IF(AA11=21,"et un ",IF(AA11=31,"et un ",IF(AA11=41,"et un ",IF(AA11=51,"et un ",IF(AA11=61,"et un ",AA71)))))</f>
        <v/>
      </c>
    </row>
    <row r="64" spans="27:27" ht="12.75" customHeight="1" x14ac:dyDescent="0.25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8" t="str">
        <f>IF(AA9=21,"et un ",IF(AA9=31,"et un ",IF(AA9=41,"et un ",IF(AA9=51,"et un ",IF(AA9=61,"et un ",AA75)))))</f>
        <v/>
      </c>
    </row>
    <row r="68" spans="27:27" ht="12.75" customHeight="1" x14ac:dyDescent="0.25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8">
        <f>IF(AA13=9,"",IF(AA14=6,"six ",IF(AA14=7,"sept ",IF(AA14=8,"huit ",IF(AA14=9,"neuf ",)))))</f>
        <v>0</v>
      </c>
    </row>
    <row r="74" spans="27:27" ht="12.75" customHeight="1" x14ac:dyDescent="0.25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8">
        <f>IF(AA19=9,"",IF(AA20=6,"six ",IF(AA20=7,"sept ",IF(AA20=8,"huit ",IF(AA20=9,"neuf ",)))))</f>
        <v>0</v>
      </c>
    </row>
    <row r="78" spans="27:27" ht="12.75" customHeight="1" x14ac:dyDescent="0.25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8">
        <f>IF(AA21=9,"",IF(AA22=6,"six ",IF(AA22=7,"sept ",IF(AA22=8,"huit ",IF(AA22=9,"neuf ",)))))</f>
        <v>0</v>
      </c>
    </row>
    <row r="80" spans="27:27" ht="12.75" customHeight="1" x14ac:dyDescent="0.25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8">
        <f>IF(AA16=9,"",IF(AA17=6,"six ",IF(AA17=7,"sept ",IF(AA17=8,"huit ",IF(AA17=9,"neuf ",)))))</f>
        <v>0</v>
      </c>
    </row>
    <row r="83" spans="27:27" ht="12.75" customHeight="1" x14ac:dyDescent="0.25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8" t="str">
        <f>IF(AA13=2,"vingt ",IF(AA13=3,"trente ",IF(AA13=4,"quarante ",IF(AA13=5,"cinquante ",AA93))))</f>
        <v/>
      </c>
    </row>
    <row r="90" spans="27:27" ht="12.75" customHeight="1" x14ac:dyDescent="0.25">
      <c r="AA90" s="8" t="str">
        <f>IF(AA16=2,"vingt ",IF(AA16=3,"trente ",IF(AA16=4,"quarante ",IF(AA16=5,"cinquante ",AA94))))</f>
        <v/>
      </c>
    </row>
    <row r="91" spans="27:27" ht="12.75" customHeight="1" x14ac:dyDescent="0.25">
      <c r="AA91" s="8" t="str">
        <f>IF(AA19=2,"vingt ",IF(AA19=3,"trente ",IF(AA19=4,"quarante ",IF(AA19=5,"cinquante ",AA95))))</f>
        <v/>
      </c>
    </row>
    <row r="92" spans="27:27" ht="12.75" customHeight="1" x14ac:dyDescent="0.25">
      <c r="AA92" s="8" t="str">
        <f>IF(AA21=2,"vingt ",IF(AA21=3,"trente ",IF(AA21=4,"quarante ",IF(AA21=5,"cinquante ",AA96))))</f>
        <v/>
      </c>
    </row>
    <row r="93" spans="27:27" ht="12.75" customHeight="1" x14ac:dyDescent="0.25">
      <c r="AA93" s="8" t="str">
        <f>IF(AA13=6,"soixante ",IF(AA7=80,"quatre-vingts ",IF(AA13=8,"quatre-vingt-","")))</f>
        <v/>
      </c>
    </row>
    <row r="94" spans="27:27" ht="12.75" customHeight="1" x14ac:dyDescent="0.25">
      <c r="AA94" s="8" t="str">
        <f>IF(AA16=6,"soixante ",IF(AA9=80,"quatre-vingts ",IF(AA16=8,"quatre-vingt-","")))</f>
        <v/>
      </c>
    </row>
    <row r="95" spans="27:27" ht="12.75" customHeight="1" x14ac:dyDescent="0.25">
      <c r="AA95" s="8" t="str">
        <f>IF(AA19=6,"soixante ",IF(AA10=80,"quatre-vingts ",IF(AA19=8,"quatre-vingt-","")))</f>
        <v/>
      </c>
    </row>
    <row r="96" spans="27:27" ht="12.75" customHeight="1" x14ac:dyDescent="0.25">
      <c r="AA96" s="8" t="str">
        <f>IF(AA21=6,"soixante ",IF(AA11=80,"quatre-vingts ",IF(AA21=8,"quatre-vingt-","")))</f>
        <v/>
      </c>
    </row>
    <row r="97" spans="27:27" ht="12.75" customHeight="1" x14ac:dyDescent="0.25">
      <c r="AA97" s="8">
        <f>0</f>
        <v>0</v>
      </c>
    </row>
    <row r="98" spans="27:27" ht="12.75" customHeight="1" x14ac:dyDescent="0.25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8" t="s">
        <v>188</v>
      </c>
      <c r="B1" s="8" t="s">
        <v>189</v>
      </c>
    </row>
    <row r="2" spans="1:3" x14ac:dyDescent="0.25">
      <c r="A2" s="8" t="s">
        <v>190</v>
      </c>
      <c r="B2" s="8" t="s">
        <v>181</v>
      </c>
    </row>
    <row r="3" spans="1:3" x14ac:dyDescent="0.25">
      <c r="A3" s="8" t="s">
        <v>191</v>
      </c>
      <c r="B3" s="8">
        <v>1</v>
      </c>
    </row>
    <row r="4" spans="1:3" x14ac:dyDescent="0.25">
      <c r="A4" s="8" t="s">
        <v>192</v>
      </c>
      <c r="B4" s="8">
        <v>0</v>
      </c>
    </row>
    <row r="5" spans="1:3" x14ac:dyDescent="0.25">
      <c r="A5" s="8" t="s">
        <v>193</v>
      </c>
      <c r="B5" s="8">
        <v>0</v>
      </c>
    </row>
    <row r="6" spans="1:3" x14ac:dyDescent="0.25">
      <c r="A6" s="8" t="s">
        <v>194</v>
      </c>
      <c r="B6" s="8">
        <v>0</v>
      </c>
    </row>
    <row r="7" spans="1:3" x14ac:dyDescent="0.25">
      <c r="A7" s="8" t="s">
        <v>195</v>
      </c>
      <c r="B7" s="8">
        <v>1</v>
      </c>
    </row>
    <row r="8" spans="1:3" x14ac:dyDescent="0.25">
      <c r="A8" s="8" t="s">
        <v>196</v>
      </c>
      <c r="B8" s="8">
        <v>0</v>
      </c>
    </row>
    <row r="9" spans="1:3" x14ac:dyDescent="0.25">
      <c r="A9" s="8" t="s">
        <v>197</v>
      </c>
      <c r="B9" s="8">
        <v>1</v>
      </c>
    </row>
    <row r="10" spans="1:3" x14ac:dyDescent="0.25">
      <c r="A10" s="8" t="s">
        <v>198</v>
      </c>
      <c r="C10" s="8" t="s">
        <v>199</v>
      </c>
    </row>
    <row r="11" spans="1:3" x14ac:dyDescent="0.25">
      <c r="A11" s="8" t="s">
        <v>200</v>
      </c>
      <c r="B11" s="8">
        <v>1</v>
      </c>
    </row>
    <row r="12" spans="1:3" x14ac:dyDescent="0.25">
      <c r="A12" s="8" t="s">
        <v>201</v>
      </c>
      <c r="B12" s="8" t="s">
        <v>202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47425EE-F891-469B-9D37-53F4BB0805A9}"/>
</file>

<file path=customXml/itemProps2.xml><?xml version="1.0" encoding="utf-8"?>
<ds:datastoreItem xmlns:ds="http://schemas.openxmlformats.org/officeDocument/2006/customXml" ds:itemID="{79A7C928-85E8-473A-80C8-49049B71720F}"/>
</file>

<file path=customXml/itemProps3.xml><?xml version="1.0" encoding="utf-8"?>
<ds:datastoreItem xmlns:ds="http://schemas.openxmlformats.org/officeDocument/2006/customXml" ds:itemID="{133A2EF7-0759-43E2-ADCC-FC02BD5B76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2025-05-15T17:50:19Z</dcterms:created>
  <dcterms:modified xsi:type="dcterms:W3CDTF">2025-05-15T17:50:31Z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