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rte\Documents\GCECO\MEDHIOUB\PIECES ECRITES\DPGF\"/>
    </mc:Choice>
  </mc:AlternateContent>
  <xr:revisionPtr revIDLastSave="0" documentId="13_ncr:1_{8F143E9B-1261-462A-A6B3-9174A008BE39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81029"/>
</workbook>
</file>

<file path=xl/calcChain.xml><?xml version="1.0" encoding="utf-8"?>
<calcChain xmlns="http://schemas.openxmlformats.org/spreadsheetml/2006/main">
  <c r="AA97" i="3" l="1"/>
  <c r="AA8" i="3"/>
  <c r="K125" i="2"/>
  <c r="K123" i="2"/>
  <c r="G130" i="2" s="1"/>
  <c r="K112" i="2"/>
  <c r="K109" i="2"/>
  <c r="K103" i="2"/>
  <c r="K97" i="2"/>
  <c r="K92" i="2"/>
  <c r="K89" i="2"/>
  <c r="K83" i="2"/>
  <c r="K80" i="2"/>
  <c r="K74" i="2"/>
  <c r="K71" i="2"/>
  <c r="K66" i="2"/>
  <c r="K63" i="2"/>
  <c r="K55" i="2"/>
  <c r="K50" i="2"/>
  <c r="K47" i="2"/>
  <c r="K42" i="2"/>
  <c r="K37" i="2"/>
  <c r="K34" i="2"/>
  <c r="K22" i="2"/>
  <c r="G18" i="2"/>
  <c r="G17" i="2"/>
  <c r="G19" i="2" s="1"/>
  <c r="G11" i="2"/>
  <c r="G10" i="2"/>
  <c r="G85" i="1"/>
  <c r="G83" i="1"/>
  <c r="G81" i="1"/>
  <c r="G79" i="1"/>
  <c r="E71" i="1"/>
  <c r="E66" i="1"/>
  <c r="E62" i="1"/>
  <c r="E20" i="1"/>
  <c r="E11" i="1"/>
  <c r="G142" i="2" l="1"/>
  <c r="G29" i="2"/>
  <c r="G146" i="2"/>
  <c r="G131" i="2"/>
  <c r="G132" i="2" s="1"/>
  <c r="G28" i="2"/>
  <c r="G30" i="2" s="1"/>
  <c r="G145" i="2"/>
  <c r="G137" i="2"/>
  <c r="G12" i="2"/>
  <c r="G120" i="2"/>
  <c r="G119" i="2"/>
  <c r="G136" i="2"/>
  <c r="G147" i="2" l="1"/>
  <c r="AA1" i="3" s="1"/>
  <c r="AA37" i="3" s="1"/>
  <c r="G138" i="2"/>
  <c r="G121" i="2"/>
  <c r="AA3" i="3" l="1"/>
  <c r="AA12" i="3" s="1"/>
  <c r="AA13" i="3" l="1"/>
  <c r="AA24" i="3"/>
  <c r="AA7" i="3"/>
  <c r="AA93" i="3" s="1"/>
  <c r="AA89" i="3" s="1"/>
  <c r="AA23" i="3"/>
  <c r="AA42" i="3"/>
  <c r="AA27" i="3"/>
  <c r="AA4" i="3"/>
  <c r="AA14" i="3"/>
  <c r="AA65" i="3" s="1"/>
  <c r="AA43" i="3" l="1"/>
  <c r="AA57" i="3"/>
  <c r="AA45" i="3" s="1"/>
  <c r="AA26" i="3" s="1"/>
  <c r="AA5" i="3"/>
  <c r="AA18" i="3" s="1"/>
  <c r="AA50" i="3" s="1"/>
  <c r="AA33" i="3" s="1"/>
  <c r="AA32" i="3"/>
  <c r="AA15" i="3"/>
  <c r="AA6" i="3"/>
  <c r="AA11" i="3" s="1"/>
  <c r="AA10" i="3"/>
  <c r="AA51" i="3" s="1"/>
  <c r="AA73" i="3"/>
  <c r="AA25" i="3"/>
  <c r="AA85" i="3"/>
  <c r="AA80" i="3" s="1"/>
  <c r="AA72" i="3" s="1"/>
  <c r="AA64" i="3" s="1"/>
  <c r="AA56" i="3" s="1"/>
  <c r="AA44" i="3" s="1"/>
  <c r="AA19" i="3"/>
  <c r="AA20" i="3" s="1"/>
  <c r="AA21" i="3" l="1"/>
  <c r="AA22" i="3" s="1"/>
  <c r="AA38" i="3"/>
  <c r="AA41" i="3"/>
  <c r="AA34" i="3"/>
  <c r="AA9" i="3"/>
  <c r="AA47" i="3" s="1"/>
  <c r="AA46" i="3"/>
  <c r="AA29" i="3"/>
  <c r="AA28" i="3"/>
  <c r="AA16" i="3"/>
  <c r="AA96" i="3"/>
  <c r="AA92" i="3" s="1"/>
  <c r="AA88" i="3" s="1"/>
  <c r="AA84" i="3" s="1"/>
  <c r="AA78" i="3" s="1"/>
  <c r="AA70" i="3" s="1"/>
  <c r="AA62" i="3" s="1"/>
  <c r="AA54" i="3" s="1"/>
  <c r="AA79" i="3"/>
  <c r="AA71" i="3"/>
  <c r="AA63" i="3" s="1"/>
  <c r="AA55" i="3" s="1"/>
  <c r="AA40" i="3" s="1"/>
  <c r="AA95" i="3"/>
  <c r="AA91" i="3" s="1"/>
  <c r="AA87" i="3" s="1"/>
  <c r="AA83" i="3" s="1"/>
  <c r="AA76" i="3" s="1"/>
  <c r="AA68" i="3" s="1"/>
  <c r="AA60" i="3" s="1"/>
  <c r="AA52" i="3" s="1"/>
  <c r="AA77" i="3"/>
  <c r="AA69" i="3" s="1"/>
  <c r="AA61" i="3" s="1"/>
  <c r="AA53" i="3" s="1"/>
  <c r="AA36" i="3" s="1"/>
  <c r="AA17" i="3" l="1"/>
  <c r="AA94" i="3"/>
  <c r="AA90" i="3" s="1"/>
  <c r="AA39" i="3"/>
  <c r="AA35" i="3"/>
  <c r="AA86" i="3" l="1"/>
  <c r="AA81" i="3" s="1"/>
  <c r="AA74" i="3" s="1"/>
  <c r="AA66" i="3" s="1"/>
  <c r="AA58" i="3" s="1"/>
  <c r="AA48" i="3" s="1"/>
  <c r="AA30" i="3"/>
  <c r="AA82" i="3"/>
  <c r="AA75" i="3"/>
  <c r="AA67" i="3" s="1"/>
  <c r="AA59" i="3" s="1"/>
  <c r="AA49" i="3" s="1"/>
  <c r="AA31" i="3" s="1"/>
  <c r="AA98" i="3" l="1"/>
  <c r="AA2" i="3" s="1"/>
  <c r="D150" i="2" s="1"/>
</calcChain>
</file>

<file path=xl/sharedStrings.xml><?xml version="1.0" encoding="utf-8"?>
<sst xmlns="http://schemas.openxmlformats.org/spreadsheetml/2006/main" count="318" uniqueCount="210">
  <si>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</si>
  <si>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</si>
  <si>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</si>
  <si>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</si>
  <si>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</si>
  <si>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</si>
  <si>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</si>
  <si>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</si>
  <si>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</si>
  <si>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</si>
  <si>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</si>
  <si>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</si>
  <si>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</si>
  <si>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</si>
  <si>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</si>
  <si>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</si>
  <si>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</si>
  <si>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</si>
  <si>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</si>
  <si>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</si>
  <si>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</si>
  <si>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</si>
  <si>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</si>
  <si>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</si>
  <si>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</si>
  <si>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</si>
  <si>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</si>
  <si>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</si>
  <si>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</si>
  <si>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</si>
  <si>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</si>
  <si>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</si>
  <si>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</si>
  <si>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</si>
  <si>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</si>
  <si>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</si>
  <si>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</si>
  <si>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</si>
  <si>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</si>
  <si>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</si>
  <si>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</si>
  <si>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</si>
  <si>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</si>
  <si>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n°13</t>
  </si>
  <si>
    <t>PEINTURE / REVETEMENTS MURAUX</t>
  </si>
  <si>
    <t>Non localisé</t>
  </si>
  <si>
    <t>13.3</t>
  </si>
  <si>
    <t>REGLEMENTATION ENVIRONNEMENTALE RE2020</t>
  </si>
  <si>
    <t>3.&amp;</t>
  </si>
  <si>
    <t>Total H.T. :</t>
  </si>
  <si>
    <t>Total T.V.A. (20%) :</t>
  </si>
  <si>
    <t>Total T.T.C. :</t>
  </si>
  <si>
    <t>13.4</t>
  </si>
  <si>
    <t>REPORTING DES CONSOMMATIONS, GESTION DES DECHETS ET BILAN CARBONE</t>
  </si>
  <si>
    <t>13.5</t>
  </si>
  <si>
    <t>GENERALITES TRAVAUX DE PEINTURE</t>
  </si>
  <si>
    <t>13.5.3</t>
  </si>
  <si>
    <t>RECEPTION DES SUBJECTILES</t>
  </si>
  <si>
    <t>13.5.3.1</t>
  </si>
  <si>
    <t>ENS</t>
  </si>
  <si>
    <t>9.&amp;</t>
  </si>
  <si>
    <t>4.&amp;</t>
  </si>
  <si>
    <t>13.6</t>
  </si>
  <si>
    <t>DESCRIPTION DES OUVRAGES DE PEINTURE</t>
  </si>
  <si>
    <t>13.6.1</t>
  </si>
  <si>
    <t>PEINTURE INTERIEURE SUR TOUS SUPPORTS</t>
  </si>
  <si>
    <t>13.6.1.1</t>
  </si>
  <si>
    <t>SUR OUVRAGES BOIS</t>
  </si>
  <si>
    <t>13.6.1.1.1</t>
  </si>
  <si>
    <t>Bois nus</t>
  </si>
  <si>
    <t>9.L</t>
  </si>
  <si>
    <r>
      <rPr>
        <i/>
        <sz val="8"/>
        <color rgb="FF000000"/>
        <rFont val="Arial"/>
        <family val="2"/>
      </rPr>
      <t xml:space="preserve">Localisation : </t>
    </r>
    <r>
      <rPr>
        <i/>
        <sz val="8"/>
        <color rgb="FF000000"/>
        <rFont val="Arial"/>
        <family val="2"/>
      </rPr>
      <t xml:space="preserve">
</t>
    </r>
    <r>
      <rPr>
        <b/>
        <i/>
        <sz val="8"/>
        <color rgb="FF000000"/>
        <rFont val="Arial"/>
        <family val="2"/>
      </rPr>
      <t>(voir lot menuiseries bois)</t>
    </r>
    <r>
      <rPr>
        <i/>
        <sz val="8"/>
        <color rgb="FF000000"/>
        <rFont val="Arial"/>
        <family val="2"/>
      </rPr>
      <t xml:space="preserve">
	- Huisseries des portes.
	- Moulures.
	- Plinthes bois logements
	- Plinthes bois parties communes
	- Protections d’angles
	- Trappes de visites
	- Coffres caches nourrices
	- Tablettes
	- Etc.
</t>
    </r>
  </si>
  <si>
    <t>13.6.1.1.2</t>
  </si>
  <si>
    <t>Bois pré-peints</t>
  </si>
  <si>
    <r>
      <rPr>
        <i/>
        <sz val="8"/>
        <color rgb="FF000000"/>
        <rFont val="Arial"/>
        <family val="2"/>
      </rPr>
      <t xml:space="preserve">Localisation : </t>
    </r>
    <r>
      <rPr>
        <i/>
        <sz val="8"/>
        <color rgb="FF000000"/>
        <rFont val="Arial"/>
        <family val="2"/>
      </rPr>
      <t xml:space="preserve">
</t>
    </r>
    <r>
      <rPr>
        <b/>
        <i/>
        <sz val="9"/>
        <color rgb="FF000000"/>
        <rFont val="Arial"/>
        <family val="2"/>
      </rPr>
      <t>(voir lot menuiseries bois)</t>
    </r>
    <r>
      <rPr>
        <i/>
        <sz val="8"/>
        <color rgb="FF000000"/>
        <rFont val="Arial"/>
        <family val="2"/>
      </rPr>
      <t xml:space="preserve">
	- Portes isoplanes pré-peintes
	- Portes des gaines techniques
</t>
    </r>
  </si>
  <si>
    <t>5.&amp;</t>
  </si>
  <si>
    <t>13.6.1.2</t>
  </si>
  <si>
    <t>SUR OUVRAGES BOIS A LASURER</t>
  </si>
  <si>
    <t>13.6.1.2.1</t>
  </si>
  <si>
    <t>Bois à lasurer</t>
  </si>
  <si>
    <t>FT</t>
  </si>
  <si>
    <t xml:space="preserve">Localisation : 
Logements individuels : 
- Escaliers bois y compris garde-corps et mains courantes et habillage trémies.
</t>
  </si>
  <si>
    <t>13.6.1.3</t>
  </si>
  <si>
    <t>SUR OUVRAGES METALLIQUES</t>
  </si>
  <si>
    <t>13.6.1.3.1</t>
  </si>
  <si>
    <t>Matériaux non ferreux</t>
  </si>
  <si>
    <t xml:space="preserve">Localisation : 
	- Tuyaux d'alimentations EF/EC des appareils sanitaires.
	- Canalisations de chauffage
</t>
  </si>
  <si>
    <t>13.6.1.3.2</t>
  </si>
  <si>
    <t>Sur métaux ferreux</t>
  </si>
  <si>
    <t xml:space="preserve">Localisation : 
- Portes palières des ascenseurs des étages.
</t>
  </si>
  <si>
    <t>13.6.1.4</t>
  </si>
  <si>
    <t>SUR MATERIAUX DE SYNTHESE</t>
  </si>
  <si>
    <t>13.6.1.4.1</t>
  </si>
  <si>
    <t>Matériaux de synthèse</t>
  </si>
  <si>
    <t>Localisation : 
- Tuyaux d’évacuation EU des appareils sanitaires.</t>
  </si>
  <si>
    <t>13.6.2</t>
  </si>
  <si>
    <t>PLAFONDS</t>
  </si>
  <si>
    <t>13.6.3</t>
  </si>
  <si>
    <t>PREPARATION DES SUPPORTS</t>
  </si>
  <si>
    <t>13.6.3.1</t>
  </si>
  <si>
    <t>Préparation supports plaque de plâtre</t>
  </si>
  <si>
    <t xml:space="preserve">Localisation : 
- Ensemble des plafonds plaques de plâtre 
</t>
  </si>
  <si>
    <t>13.6.3.2</t>
  </si>
  <si>
    <t>Préparation supports béton</t>
  </si>
  <si>
    <t xml:space="preserve">Localisation : 
 - Sur l'ensemble des supports béton apparents non revêtus par une plaque de plâtre ou un faux plafonds
</t>
  </si>
  <si>
    <t>13.6.4</t>
  </si>
  <si>
    <t>PEINTURES SUR PLAFONDS</t>
  </si>
  <si>
    <t>13.6.4.1</t>
  </si>
  <si>
    <t>Peinture plafonds finition velours</t>
  </si>
  <si>
    <t xml:space="preserve">Localisation : 
Bâtiments collectifs A et B :
- Ensemble des plafonds des logements 
- Ensemble des plafonds des circulations et paliers
- Ensembles des plafonds des halls d'entrée et sas en rez de chaussée.
Logements individuels:
- Ensemble des plafonds des logements 
</t>
  </si>
  <si>
    <t>13.6.4.2</t>
  </si>
  <si>
    <t>Peinture de propreté</t>
  </si>
  <si>
    <t xml:space="preserve">Localisation : 
Bâtiments collectifs A et B:
- Ensemble des plafonds des cages d'escaliers y dessous de volées d'escalier.
- Plafonds des locaux communs : locaux ménage. 
</t>
  </si>
  <si>
    <t>13.6.5</t>
  </si>
  <si>
    <t>PAROIS VERTICALES</t>
  </si>
  <si>
    <t>13.6.5.1</t>
  </si>
  <si>
    <t>13.6.5.1.1</t>
  </si>
  <si>
    <t xml:space="preserve">Localisation : 
- Ensemble des murs plaques de plâtre
</t>
  </si>
  <si>
    <t>13.6.5.1.2</t>
  </si>
  <si>
    <t xml:space="preserve">Localisation : 
- Sur l'ensemble des supports béton verticaux apparents non revêtus par un doublage
</t>
  </si>
  <si>
    <t>13.6.6</t>
  </si>
  <si>
    <t>PEINTURE SUR MURS</t>
  </si>
  <si>
    <t>13.6.6.1</t>
  </si>
  <si>
    <t>Peinture murs  - finition velours</t>
  </si>
  <si>
    <t xml:space="preserve">Localisation :  
Bâtiments collectifs A et B:
- Sur toutes les parois des pièces sèches et humides des logements déduction faites des zones faïencées.
- Sur toutes les parois des sas vers parking en rez de chaussée .
Logements individuels:
- Sur toutes les parois des pièces sèches et humides des logements déduction faites des zones faïencées.
</t>
  </si>
  <si>
    <t>13.6.6.2</t>
  </si>
  <si>
    <t xml:space="preserve">Localisation : 
Bâtiments collectifs A et B:
- Sur toutes les parois des cages d'escaliers.
- Locaux ménage 
</t>
  </si>
  <si>
    <t>13.6.7</t>
  </si>
  <si>
    <t>REVETEMENT MURAUX</t>
  </si>
  <si>
    <t>13.6.7.1</t>
  </si>
  <si>
    <t>Revêtement mural vinyle à usage intense</t>
  </si>
  <si>
    <t xml:space="preserve">Localisation : 
Bâtiments collectifs A et B : 
- Parois des halls, dégagement et couloirs tous niveaux.
</t>
  </si>
  <si>
    <t>13.6.8</t>
  </si>
  <si>
    <t>PEINTURE DE SOL</t>
  </si>
  <si>
    <t>13.6.8.1</t>
  </si>
  <si>
    <t>Peintures de sol époxy bi-composant</t>
  </si>
  <si>
    <t>13.6.8.1.1</t>
  </si>
  <si>
    <t xml:space="preserve">Localisation : 
Bâtiments collectifs A et B:
- Ensemble des marches et paliers des cages d'escaliers du REZ DE CHAUSSÉE au derniers niveaux.
- Locaux FT
- Sas entre halls et stationnements.
- Locaux LT et IRVE
</t>
  </si>
  <si>
    <t>8.&amp;</t>
  </si>
  <si>
    <t>13.6.9</t>
  </si>
  <si>
    <t>OUVRAGES DIVERS</t>
  </si>
  <si>
    <t>13.6.9.1</t>
  </si>
  <si>
    <t>Joint élastomère</t>
  </si>
  <si>
    <t xml:space="preserve">Localisation : 
- En périphérie de l'ensemble des menuiseries extérieures et des coffres de volets roulants,
- à la jonction menuiseries bois- placo si besoin (huisseries bois, blocs portes, châssis, plinthes).
</t>
  </si>
  <si>
    <t>13.6.9.2</t>
  </si>
  <si>
    <t>Joint acrylique</t>
  </si>
  <si>
    <t xml:space="preserve">Localisation : 
- En périphérie de l'ensemble des menuiseries intérieures, huisseries, bâtis de toutes natures, et jonction entre parois verticale et horizontale
 </t>
  </si>
  <si>
    <t>13.7</t>
  </si>
  <si>
    <t>DOSSIER DES OUVRAGES EXECUTES (DOE), DOSSIER DES INTERVENTIONS ULTERIEURES SUR L'OUVRAGE (DIUO)</t>
  </si>
  <si>
    <t>13.7.1</t>
  </si>
  <si>
    <t>DOE</t>
  </si>
  <si>
    <t>13.7.6</t>
  </si>
  <si>
    <t>DIUO</t>
  </si>
  <si>
    <t>2.&amp;</t>
  </si>
  <si>
    <t>RECAPITULATIF
Lot n°13 PEINTURE / REVETEMENTS MURAUX</t>
  </si>
  <si>
    <t>RECAPITULATIF DES LOCALISATIONS</t>
  </si>
  <si>
    <t>Total du lot PEINTURE / REVETEMENTS MURAUX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</si>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</sst>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4" x14ac:knownFonts="1">
    <font>
      <sz val="11"/>
      <color theme="1"/>
      <name val="Calibri"/>
      <family val="2"/>
      <scheme val="minor"/>
    </font>
    <font>
      <i/>
      <sz val="8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b/>
      <u/>
      <sz val="12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i/>
      <sz val="8"/>
      <color rgb="FF000000"/>
      <name val="Arial"/>
      <family val="2"/>
    </font>
    <font>
      <b/>
      <i/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2" fillId="2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8" fillId="0" borderId="10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5" fillId="0" borderId="9" xfId="0" applyFont="1" applyBorder="1" applyAlignment="1">
      <alignment horizontal="right" vertical="top" wrapText="1"/>
    </xf>
    <xf numFmtId="3" fontId="15" fillId="0" borderId="9" xfId="0" applyNumberFormat="1" applyFont="1" applyBorder="1" applyAlignment="1">
      <alignment horizontal="right" vertical="top" wrapText="1"/>
    </xf>
    <xf numFmtId="4" fontId="16" fillId="0" borderId="9" xfId="0" applyNumberFormat="1" applyFont="1" applyBorder="1" applyAlignment="1">
      <alignment vertical="top" wrapText="1"/>
    </xf>
    <xf numFmtId="10" fontId="4" fillId="0" borderId="0" xfId="0" applyNumberFormat="1" applyFont="1" applyAlignment="1">
      <alignment horizontal="right" vertical="top" wrapText="1"/>
    </xf>
    <xf numFmtId="0" fontId="17" fillId="0" borderId="0" xfId="0" applyFont="1" applyAlignment="1">
      <alignment vertical="top" wrapText="1"/>
    </xf>
    <xf numFmtId="0" fontId="17" fillId="0" borderId="11" xfId="0" applyFont="1" applyBorder="1" applyAlignment="1">
      <alignment vertical="top" wrapText="1"/>
    </xf>
    <xf numFmtId="4" fontId="15" fillId="0" borderId="9" xfId="0" applyNumberFormat="1" applyFont="1" applyBorder="1" applyAlignment="1">
      <alignment horizontal="right" vertical="top" wrapText="1"/>
    </xf>
    <xf numFmtId="0" fontId="1" fillId="0" borderId="11" xfId="0" applyFont="1" applyBorder="1" applyAlignment="1">
      <alignment vertical="top" wrapText="1"/>
    </xf>
    <xf numFmtId="0" fontId="16" fillId="0" borderId="11" xfId="0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9" xfId="0" applyFont="1" applyBorder="1" applyAlignment="1">
      <alignment vertical="top" wrapText="1"/>
    </xf>
    <xf numFmtId="10" fontId="7" fillId="0" borderId="10" xfId="0" applyNumberFormat="1" applyFont="1" applyBorder="1" applyAlignment="1">
      <alignment horizontal="right" vertical="top" wrapText="1"/>
    </xf>
    <xf numFmtId="0" fontId="7" fillId="0" borderId="0" xfId="0" applyFont="1" applyAlignment="1">
      <alignment vertical="top"/>
    </xf>
    <xf numFmtId="10" fontId="7" fillId="0" borderId="11" xfId="0" applyNumberFormat="1" applyFont="1" applyBorder="1" applyAlignment="1">
      <alignment horizontal="right" vertical="top" wrapText="1"/>
    </xf>
    <xf numFmtId="10" fontId="7" fillId="0" borderId="23" xfId="0" applyNumberFormat="1" applyFont="1" applyBorder="1" applyAlignment="1">
      <alignment horizontal="right" vertical="top" wrapText="1"/>
    </xf>
    <xf numFmtId="0" fontId="4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4" xfId="0" applyFont="1" applyFill="1" applyBorder="1" applyAlignment="1">
      <alignment vertical="top" wrapText="1"/>
    </xf>
    <xf numFmtId="0" fontId="7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5" fillId="0" borderId="19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164" fontId="5" fillId="0" borderId="20" xfId="0" applyNumberFormat="1" applyFont="1" applyBorder="1" applyAlignment="1">
      <alignment vertical="top" wrapText="1"/>
    </xf>
    <xf numFmtId="164" fontId="2" fillId="0" borderId="20" xfId="0" applyNumberFormat="1" applyFont="1" applyBorder="1" applyAlignment="1">
      <alignment vertical="top" wrapText="1"/>
    </xf>
    <xf numFmtId="164" fontId="2" fillId="0" borderId="21" xfId="0" applyNumberFormat="1" applyFont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21" fillId="0" borderId="20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2" fillId="0" borderId="22" xfId="0" applyFont="1" applyBorder="1" applyAlignment="1">
      <alignment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164" fontId="20" fillId="0" borderId="0" xfId="0" applyNumberFormat="1" applyFont="1" applyAlignment="1">
      <alignment horizontal="right" vertical="top" wrapText="1"/>
    </xf>
    <xf numFmtId="4" fontId="20" fillId="0" borderId="0" xfId="0" applyNumberFormat="1" applyFont="1" applyAlignment="1">
      <alignment horizontal="right" vertical="top" wrapText="1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20" fillId="0" borderId="12" xfId="0" applyFont="1" applyBorder="1" applyAlignment="1">
      <alignment vertical="top" wrapText="1"/>
    </xf>
    <xf numFmtId="0" fontId="20" fillId="0" borderId="13" xfId="0" applyFont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5" fillId="0" borderId="17" xfId="0" applyFont="1" applyBorder="1" applyAlignment="1">
      <alignment vertical="top" wrapText="1"/>
    </xf>
    <xf numFmtId="164" fontId="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vertical="top" wrapText="1"/>
    </xf>
    <xf numFmtId="164" fontId="2" fillId="0" borderId="18" xfId="0" applyNumberFormat="1" applyFont="1" applyBorder="1" applyAlignment="1">
      <alignment vertical="top" wrapText="1"/>
    </xf>
    <xf numFmtId="0" fontId="11" fillId="0" borderId="2" xfId="0" applyFont="1" applyBorder="1" applyAlignment="1">
      <alignment horizontal="right" vertical="top" wrapText="1"/>
    </xf>
    <xf numFmtId="0" fontId="11" fillId="0" borderId="3" xfId="0" applyFont="1" applyBorder="1" applyAlignment="1">
      <alignment horizontal="right" vertical="top" wrapText="1"/>
    </xf>
    <xf numFmtId="0" fontId="11" fillId="0" borderId="1" xfId="0" applyFont="1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8" xfId="0" applyNumberFormat="1" applyFont="1" applyBorder="1" applyAlignment="1">
      <alignment horizontal="right" vertical="top" wrapText="1"/>
    </xf>
    <xf numFmtId="0" fontId="11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0" fontId="11" fillId="0" borderId="4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0" fillId="0" borderId="0" xfId="0"/>
    <xf numFmtId="0" fontId="9" fillId="0" borderId="0" xfId="0" applyFont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2" fillId="0" borderId="9" xfId="0" applyFont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7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830a279f-a745-41a1-9f92-1b127e151860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fc9d92c0-d0d9-447c-86c3-3561cb79c66f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aa33ade7-b4f3-48b5-9acf-7563e565f85e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d5566468-45b1-4245-9d99-795fa7daf4d3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03e1577a-2ae7-4420-9c96-15de0f342697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433e83d9-4e1b-4635-b540-3cac8a50248c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c1d63a34-56bc-4953-b416-1febfb681f0f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f6d56d12-2b35-4813-9bbe-7790748cd912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tabSelected="1" topLeftCell="A10" workbookViewId="0">
      <selection activeCell="E20" sqref="E20:H27"/>
    </sheetView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42578125" customWidth="1"/>
    <col min="9" max="9" width="2.140625" customWidth="1"/>
    <col min="10" max="69" width="10.7109375" customWidth="1"/>
  </cols>
  <sheetData>
    <row r="1" spans="2:9" ht="9" customHeight="1" x14ac:dyDescent="0.25">
      <c r="B1" s="1"/>
      <c r="C1" s="2"/>
      <c r="D1" s="3"/>
      <c r="E1" s="3"/>
      <c r="F1" s="3"/>
      <c r="G1" s="3"/>
      <c r="H1" s="3"/>
      <c r="I1" s="4"/>
    </row>
    <row r="2" spans="2:9" ht="9" customHeight="1" x14ac:dyDescent="0.25">
      <c r="B2" s="5"/>
      <c r="C2" s="6"/>
      <c r="D2" s="7"/>
      <c r="E2" s="49"/>
      <c r="F2" s="49"/>
      <c r="G2" s="49"/>
      <c r="H2" s="49"/>
      <c r="I2" s="8"/>
    </row>
    <row r="3" spans="2:9" ht="9" customHeight="1" x14ac:dyDescent="0.25">
      <c r="B3" s="5"/>
      <c r="C3" s="6"/>
      <c r="D3" s="7"/>
      <c r="E3" s="49"/>
      <c r="F3" s="49"/>
      <c r="G3" s="49"/>
      <c r="H3" s="49"/>
      <c r="I3" s="8"/>
    </row>
    <row r="4" spans="2:9" ht="9" customHeight="1" x14ac:dyDescent="0.25">
      <c r="B4" s="5"/>
      <c r="C4" s="6"/>
      <c r="D4" s="7"/>
      <c r="E4" s="49"/>
      <c r="F4" s="49"/>
      <c r="G4" s="49"/>
      <c r="H4" s="49"/>
      <c r="I4" s="8"/>
    </row>
    <row r="5" spans="2:9" ht="9" customHeight="1" x14ac:dyDescent="0.25">
      <c r="B5" s="5"/>
      <c r="C5" s="6"/>
      <c r="D5" s="7"/>
      <c r="E5" s="49"/>
      <c r="F5" s="49"/>
      <c r="G5" s="49"/>
      <c r="H5" s="49"/>
      <c r="I5" s="8"/>
    </row>
    <row r="6" spans="2:9" ht="9" customHeight="1" x14ac:dyDescent="0.25">
      <c r="B6" s="5"/>
      <c r="C6" s="6"/>
      <c r="D6" s="7"/>
      <c r="E6" s="49"/>
      <c r="F6" s="49"/>
      <c r="G6" s="49"/>
      <c r="H6" s="49"/>
      <c r="I6" s="8"/>
    </row>
    <row r="7" spans="2:9" ht="9" customHeight="1" x14ac:dyDescent="0.25">
      <c r="B7" s="5"/>
      <c r="C7" s="6"/>
      <c r="D7" s="7"/>
      <c r="E7" s="49"/>
      <c r="F7" s="49"/>
      <c r="G7" s="49"/>
      <c r="H7" s="49"/>
      <c r="I7" s="8"/>
    </row>
    <row r="8" spans="2:9" ht="9" customHeight="1" x14ac:dyDescent="0.25">
      <c r="B8" s="5"/>
      <c r="C8" s="6"/>
      <c r="D8" s="7"/>
      <c r="E8" s="49"/>
      <c r="F8" s="49"/>
      <c r="G8" s="49"/>
      <c r="H8" s="49"/>
      <c r="I8" s="8"/>
    </row>
    <row r="9" spans="2:9" ht="9" customHeight="1" x14ac:dyDescent="0.25">
      <c r="B9" s="5"/>
      <c r="C9" s="6"/>
      <c r="D9" s="7"/>
      <c r="E9" s="49"/>
      <c r="F9" s="49"/>
      <c r="G9" s="49"/>
      <c r="H9" s="49"/>
      <c r="I9" s="8"/>
    </row>
    <row r="10" spans="2:9" ht="9" customHeight="1" x14ac:dyDescent="0.25">
      <c r="B10" s="5"/>
      <c r="C10" s="6"/>
      <c r="D10" s="7"/>
      <c r="E10" s="49"/>
      <c r="F10" s="49"/>
      <c r="G10" s="49"/>
      <c r="H10" s="49"/>
      <c r="I10" s="8"/>
    </row>
    <row r="11" spans="2:9" ht="9" customHeight="1" x14ac:dyDescent="0.25">
      <c r="B11" s="5"/>
      <c r="C11" s="6"/>
      <c r="D11" s="7"/>
      <c r="E11" s="55" t="str">
        <f>IF(Paramètres!C5&lt;&gt;"",Paramètres!C5,"")</f>
        <v xml:space="preserve">RESIDENCE GREEN FOREST
Construction de 42 logements collectifs et 7 logements individuels </v>
      </c>
      <c r="F11" s="55"/>
      <c r="G11" s="55"/>
      <c r="H11" s="55"/>
      <c r="I11" s="8"/>
    </row>
    <row r="12" spans="2:9" ht="9" customHeight="1" x14ac:dyDescent="0.25">
      <c r="B12" s="5"/>
      <c r="C12" s="6"/>
      <c r="D12" s="7"/>
      <c r="E12" s="55"/>
      <c r="F12" s="55"/>
      <c r="G12" s="55"/>
      <c r="H12" s="55"/>
      <c r="I12" s="8"/>
    </row>
    <row r="13" spans="2:9" ht="9" customHeight="1" x14ac:dyDescent="0.25">
      <c r="B13" s="5"/>
      <c r="C13" s="6"/>
      <c r="D13" s="7"/>
      <c r="E13" s="55"/>
      <c r="F13" s="55"/>
      <c r="G13" s="55"/>
      <c r="H13" s="55"/>
      <c r="I13" s="8"/>
    </row>
    <row r="14" spans="2:9" ht="9" customHeight="1" x14ac:dyDescent="0.25">
      <c r="B14" s="5"/>
      <c r="C14" s="6"/>
      <c r="D14" s="7"/>
      <c r="E14" s="55"/>
      <c r="F14" s="55"/>
      <c r="G14" s="55"/>
      <c r="H14" s="55"/>
      <c r="I14" s="8"/>
    </row>
    <row r="15" spans="2:9" ht="9" customHeight="1" x14ac:dyDescent="0.25">
      <c r="B15" s="5"/>
      <c r="C15" s="6"/>
      <c r="D15" s="7"/>
      <c r="E15" s="55"/>
      <c r="F15" s="55"/>
      <c r="G15" s="55"/>
      <c r="H15" s="55"/>
      <c r="I15" s="8"/>
    </row>
    <row r="16" spans="2:9" ht="9" customHeight="1" x14ac:dyDescent="0.25">
      <c r="B16" s="5"/>
      <c r="C16" s="6"/>
      <c r="D16" s="7"/>
      <c r="E16" s="55"/>
      <c r="F16" s="55"/>
      <c r="G16" s="55"/>
      <c r="H16" s="55"/>
      <c r="I16" s="8"/>
    </row>
    <row r="17" spans="2:9" ht="9" customHeight="1" x14ac:dyDescent="0.25">
      <c r="B17" s="5"/>
      <c r="C17" s="6"/>
      <c r="D17" s="7"/>
      <c r="E17" s="55"/>
      <c r="F17" s="55"/>
      <c r="G17" s="55"/>
      <c r="H17" s="55"/>
      <c r="I17" s="8"/>
    </row>
    <row r="18" spans="2:9" ht="9" customHeight="1" x14ac:dyDescent="0.25">
      <c r="B18" s="5"/>
      <c r="C18" s="6"/>
      <c r="D18" s="7"/>
      <c r="E18" s="55"/>
      <c r="F18" s="55"/>
      <c r="G18" s="55"/>
      <c r="H18" s="55"/>
      <c r="I18" s="8"/>
    </row>
    <row r="19" spans="2:9" ht="9" customHeight="1" x14ac:dyDescent="0.25">
      <c r="B19" s="5"/>
      <c r="C19" s="6"/>
      <c r="D19" s="7"/>
      <c r="E19" s="55"/>
      <c r="F19" s="55"/>
      <c r="G19" s="55"/>
      <c r="H19" s="55"/>
      <c r="I19" s="8"/>
    </row>
    <row r="20" spans="2:9" ht="9" customHeight="1" x14ac:dyDescent="0.25">
      <c r="B20" s="5"/>
      <c r="C20" s="6"/>
      <c r="D20" s="7"/>
      <c r="E20" s="55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55"/>
      <c r="G20" s="55"/>
      <c r="H20" s="55"/>
      <c r="I20" s="8"/>
    </row>
    <row r="21" spans="2:9" ht="9" customHeight="1" x14ac:dyDescent="0.25">
      <c r="B21" s="5"/>
      <c r="C21" s="6"/>
      <c r="D21" s="7"/>
      <c r="E21" s="55"/>
      <c r="F21" s="55"/>
      <c r="G21" s="55"/>
      <c r="H21" s="55"/>
      <c r="I21" s="8"/>
    </row>
    <row r="22" spans="2:9" ht="9" customHeight="1" x14ac:dyDescent="0.25">
      <c r="B22" s="5"/>
      <c r="C22" s="6"/>
      <c r="D22" s="7"/>
      <c r="E22" s="55"/>
      <c r="F22" s="55"/>
      <c r="G22" s="55"/>
      <c r="H22" s="55"/>
      <c r="I22" s="8"/>
    </row>
    <row r="23" spans="2:9" ht="9" customHeight="1" x14ac:dyDescent="0.25">
      <c r="B23" s="5"/>
      <c r="C23" s="6"/>
      <c r="D23" s="7"/>
      <c r="E23" s="55"/>
      <c r="F23" s="55"/>
      <c r="G23" s="55"/>
      <c r="H23" s="55"/>
      <c r="I23" s="8"/>
    </row>
    <row r="24" spans="2:9" ht="9" customHeight="1" x14ac:dyDescent="0.25">
      <c r="B24" s="5"/>
      <c r="C24" s="6"/>
      <c r="D24" s="7"/>
      <c r="E24" s="55"/>
      <c r="F24" s="55"/>
      <c r="G24" s="55"/>
      <c r="H24" s="55"/>
      <c r="I24" s="8"/>
    </row>
    <row r="25" spans="2:9" ht="9" customHeight="1" x14ac:dyDescent="0.25">
      <c r="B25" s="5"/>
      <c r="C25" s="6"/>
      <c r="D25" s="7"/>
      <c r="E25" s="55"/>
      <c r="F25" s="55"/>
      <c r="G25" s="55"/>
      <c r="H25" s="55"/>
      <c r="I25" s="8"/>
    </row>
    <row r="26" spans="2:9" ht="9" customHeight="1" x14ac:dyDescent="0.25">
      <c r="B26" s="5"/>
      <c r="C26" s="6"/>
      <c r="D26" s="7"/>
      <c r="E26" s="55"/>
      <c r="F26" s="55"/>
      <c r="G26" s="55"/>
      <c r="H26" s="55"/>
      <c r="I26" s="8"/>
    </row>
    <row r="27" spans="2:9" ht="9" customHeight="1" x14ac:dyDescent="0.25">
      <c r="B27" s="5"/>
      <c r="C27" s="6"/>
      <c r="D27" s="7"/>
      <c r="E27" s="55"/>
      <c r="F27" s="55"/>
      <c r="G27" s="55"/>
      <c r="H27" s="55"/>
      <c r="I27" s="8"/>
    </row>
    <row r="28" spans="2:9" ht="9" customHeight="1" x14ac:dyDescent="0.25">
      <c r="B28" s="5"/>
      <c r="C28" s="6"/>
      <c r="D28" s="7"/>
      <c r="E28" s="49"/>
      <c r="F28" s="49"/>
      <c r="G28" s="49"/>
      <c r="H28" s="49"/>
      <c r="I28" s="8"/>
    </row>
    <row r="29" spans="2:9" ht="9" customHeight="1" x14ac:dyDescent="0.25">
      <c r="B29" s="5"/>
      <c r="C29" s="6"/>
      <c r="D29" s="7"/>
      <c r="E29" s="49"/>
      <c r="F29" s="49"/>
      <c r="G29" s="49"/>
      <c r="H29" s="49"/>
      <c r="I29" s="8"/>
    </row>
    <row r="30" spans="2:9" ht="9" customHeight="1" x14ac:dyDescent="0.25">
      <c r="B30" s="5"/>
      <c r="C30" s="6"/>
      <c r="D30" s="7"/>
      <c r="E30" s="49"/>
      <c r="F30" s="49"/>
      <c r="G30" s="49"/>
      <c r="H30" s="49"/>
      <c r="I30" s="8"/>
    </row>
    <row r="31" spans="2:9" ht="9" customHeight="1" x14ac:dyDescent="0.25">
      <c r="B31" s="5"/>
      <c r="C31" s="6"/>
      <c r="D31" s="7"/>
      <c r="E31" s="49"/>
      <c r="F31" s="49"/>
      <c r="G31" s="49"/>
      <c r="H31" s="49"/>
      <c r="I31" s="8"/>
    </row>
    <row r="32" spans="2:9" ht="9" customHeight="1" x14ac:dyDescent="0.25">
      <c r="B32" s="5"/>
      <c r="C32" s="6"/>
      <c r="D32" s="7"/>
      <c r="E32" s="49"/>
      <c r="F32" s="49"/>
      <c r="G32" s="49"/>
      <c r="H32" s="49"/>
      <c r="I32" s="8"/>
    </row>
    <row r="33" spans="2:9" ht="9" customHeight="1" x14ac:dyDescent="0.25">
      <c r="B33" s="5"/>
      <c r="C33" s="6"/>
      <c r="D33" s="7"/>
      <c r="E33" s="49"/>
      <c r="F33" s="49"/>
      <c r="G33" s="49"/>
      <c r="H33" s="49"/>
      <c r="I33" s="8"/>
    </row>
    <row r="34" spans="2:9" ht="9" customHeight="1" x14ac:dyDescent="0.25">
      <c r="B34" s="5"/>
      <c r="C34" s="6"/>
      <c r="D34" s="7"/>
      <c r="E34" s="49"/>
      <c r="F34" s="49"/>
      <c r="G34" s="49"/>
      <c r="H34" s="49"/>
      <c r="I34" s="8"/>
    </row>
    <row r="35" spans="2:9" ht="9" customHeight="1" x14ac:dyDescent="0.25">
      <c r="B35" s="5"/>
      <c r="C35" s="6"/>
      <c r="D35" s="7"/>
      <c r="E35" s="49"/>
      <c r="F35" s="49"/>
      <c r="G35" s="49"/>
      <c r="H35" s="49"/>
      <c r="I35" s="8"/>
    </row>
    <row r="36" spans="2:9" ht="9" customHeight="1" x14ac:dyDescent="0.25">
      <c r="B36" s="5"/>
      <c r="C36" s="6"/>
      <c r="D36" s="7"/>
      <c r="E36" s="49"/>
      <c r="F36" s="49"/>
      <c r="G36" s="49"/>
      <c r="H36" s="49"/>
      <c r="I36" s="8"/>
    </row>
    <row r="37" spans="2:9" ht="9" customHeight="1" x14ac:dyDescent="0.25">
      <c r="B37" s="5"/>
      <c r="C37" s="6"/>
      <c r="D37" s="7"/>
      <c r="E37" s="49"/>
      <c r="F37" s="49"/>
      <c r="G37" s="49"/>
      <c r="H37" s="49"/>
      <c r="I37" s="8"/>
    </row>
    <row r="38" spans="2:9" ht="9" customHeight="1" x14ac:dyDescent="0.25">
      <c r="B38" s="5"/>
      <c r="C38" s="6"/>
      <c r="D38" s="7"/>
      <c r="E38" s="49"/>
      <c r="F38" s="49"/>
      <c r="G38" s="49"/>
      <c r="H38" s="49"/>
      <c r="I38" s="8"/>
    </row>
    <row r="39" spans="2:9" ht="9" customHeight="1" x14ac:dyDescent="0.25">
      <c r="B39" s="5"/>
      <c r="C39" s="6"/>
      <c r="D39" s="7"/>
      <c r="E39" s="49"/>
      <c r="F39" s="49"/>
      <c r="G39" s="49"/>
      <c r="H39" s="49"/>
      <c r="I39" s="8"/>
    </row>
    <row r="40" spans="2:9" ht="9" customHeight="1" x14ac:dyDescent="0.25">
      <c r="B40" s="5"/>
      <c r="C40" s="6"/>
      <c r="D40" s="7"/>
      <c r="E40" s="49"/>
      <c r="F40" s="49"/>
      <c r="G40" s="49"/>
      <c r="H40" s="49"/>
      <c r="I40" s="8"/>
    </row>
    <row r="41" spans="2:9" ht="9" customHeight="1" x14ac:dyDescent="0.25">
      <c r="B41" s="5"/>
      <c r="C41" s="6"/>
      <c r="D41" s="7"/>
      <c r="E41" s="49"/>
      <c r="F41" s="49"/>
      <c r="G41" s="49"/>
      <c r="H41" s="49"/>
      <c r="I41" s="8"/>
    </row>
    <row r="42" spans="2:9" ht="9" customHeight="1" x14ac:dyDescent="0.25">
      <c r="B42" s="5"/>
      <c r="C42" s="6"/>
      <c r="D42" s="7"/>
      <c r="E42" s="49"/>
      <c r="F42" s="49"/>
      <c r="G42" s="49"/>
      <c r="H42" s="49"/>
      <c r="I42" s="8"/>
    </row>
    <row r="43" spans="2:9" ht="9" customHeight="1" x14ac:dyDescent="0.25">
      <c r="B43" s="5"/>
      <c r="C43" s="6"/>
      <c r="D43" s="7"/>
      <c r="E43" s="49"/>
      <c r="F43" s="49"/>
      <c r="G43" s="49"/>
      <c r="H43" s="49"/>
      <c r="I43" s="8"/>
    </row>
    <row r="44" spans="2:9" ht="9" customHeight="1" x14ac:dyDescent="0.25">
      <c r="B44" s="5"/>
      <c r="C44" s="6"/>
      <c r="D44" s="7"/>
      <c r="E44" s="49"/>
      <c r="F44" s="49"/>
      <c r="G44" s="49"/>
      <c r="H44" s="49"/>
      <c r="I44" s="8"/>
    </row>
    <row r="45" spans="2:9" ht="9" customHeight="1" x14ac:dyDescent="0.25">
      <c r="B45" s="46"/>
      <c r="C45" s="44" t="s">
        <v>10</v>
      </c>
      <c r="D45" s="7"/>
      <c r="E45" s="49"/>
      <c r="F45" s="49"/>
      <c r="G45" s="49"/>
      <c r="H45" s="49"/>
      <c r="I45" s="8"/>
    </row>
    <row r="46" spans="2:9" ht="9" customHeight="1" x14ac:dyDescent="0.25">
      <c r="B46" s="46"/>
      <c r="C46" s="45"/>
      <c r="D46" s="7"/>
      <c r="E46" s="7"/>
      <c r="F46" s="7"/>
      <c r="G46" s="7"/>
      <c r="H46" s="7"/>
      <c r="I46" s="8"/>
    </row>
    <row r="47" spans="2:9" ht="9" customHeight="1" x14ac:dyDescent="0.25">
      <c r="B47" s="46"/>
      <c r="C47" s="45"/>
      <c r="D47" s="7"/>
      <c r="E47" s="48" t="s">
        <v>4</v>
      </c>
      <c r="F47" s="49"/>
      <c r="G47" s="49"/>
      <c r="H47" s="49"/>
      <c r="I47" s="8"/>
    </row>
    <row r="48" spans="2:9" ht="9" customHeight="1" x14ac:dyDescent="0.25">
      <c r="B48" s="46"/>
      <c r="C48" s="45"/>
      <c r="D48" s="7"/>
      <c r="E48" s="49"/>
      <c r="F48" s="49"/>
      <c r="G48" s="49"/>
      <c r="H48" s="49"/>
      <c r="I48" s="8"/>
    </row>
    <row r="49" spans="2:9" ht="9" customHeight="1" x14ac:dyDescent="0.25">
      <c r="B49" s="46"/>
      <c r="C49" s="45"/>
      <c r="D49" s="7"/>
      <c r="E49" s="49"/>
      <c r="F49" s="49"/>
      <c r="G49" s="49"/>
      <c r="H49" s="49"/>
      <c r="I49" s="8"/>
    </row>
    <row r="50" spans="2:9" ht="9" customHeight="1" x14ac:dyDescent="0.25">
      <c r="B50" s="46"/>
      <c r="C50" s="45"/>
      <c r="D50" s="7"/>
      <c r="E50" s="49"/>
      <c r="F50" s="49"/>
      <c r="G50" s="49"/>
      <c r="H50" s="49"/>
      <c r="I50" s="8"/>
    </row>
    <row r="51" spans="2:9" ht="9" customHeight="1" x14ac:dyDescent="0.25">
      <c r="B51" s="46"/>
      <c r="C51" s="45"/>
      <c r="D51" s="7"/>
      <c r="E51" s="49"/>
      <c r="F51" s="49"/>
      <c r="G51" s="49"/>
      <c r="H51" s="49"/>
      <c r="I51" s="8"/>
    </row>
    <row r="52" spans="2:9" ht="9" customHeight="1" x14ac:dyDescent="0.25">
      <c r="B52" s="46"/>
      <c r="C52" s="44" t="s">
        <v>9</v>
      </c>
      <c r="D52" s="7"/>
      <c r="E52" s="49"/>
      <c r="F52" s="49"/>
      <c r="G52" s="49"/>
      <c r="H52" s="49"/>
      <c r="I52" s="8"/>
    </row>
    <row r="53" spans="2:9" ht="9" customHeight="1" x14ac:dyDescent="0.25">
      <c r="B53" s="46"/>
      <c r="C53" s="45"/>
      <c r="D53" s="7"/>
      <c r="E53" s="49"/>
      <c r="F53" s="49"/>
      <c r="G53" s="49"/>
      <c r="H53" s="49"/>
      <c r="I53" s="8"/>
    </row>
    <row r="54" spans="2:9" ht="9" customHeight="1" x14ac:dyDescent="0.25">
      <c r="B54" s="46"/>
      <c r="C54" s="45"/>
      <c r="D54" s="7"/>
      <c r="E54" s="49"/>
      <c r="F54" s="49"/>
      <c r="G54" s="49"/>
      <c r="H54" s="49"/>
      <c r="I54" s="8"/>
    </row>
    <row r="55" spans="2:9" ht="9" customHeight="1" x14ac:dyDescent="0.25">
      <c r="B55" s="46"/>
      <c r="C55" s="45"/>
      <c r="D55" s="7"/>
      <c r="E55" s="49"/>
      <c r="F55" s="49"/>
      <c r="G55" s="49"/>
      <c r="H55" s="49"/>
      <c r="I55" s="8"/>
    </row>
    <row r="56" spans="2:9" ht="9" customHeight="1" x14ac:dyDescent="0.25">
      <c r="B56" s="46"/>
      <c r="C56" s="45"/>
      <c r="D56" s="7"/>
      <c r="E56" s="49"/>
      <c r="F56" s="49"/>
      <c r="G56" s="49"/>
      <c r="H56" s="49"/>
      <c r="I56" s="8"/>
    </row>
    <row r="57" spans="2:9" ht="9" customHeight="1" x14ac:dyDescent="0.25">
      <c r="B57" s="46"/>
      <c r="C57" s="45"/>
      <c r="D57" s="7"/>
      <c r="E57" s="49"/>
      <c r="F57" s="49"/>
      <c r="G57" s="49"/>
      <c r="H57" s="49"/>
      <c r="I57" s="8"/>
    </row>
    <row r="58" spans="2:9" ht="9" customHeight="1" x14ac:dyDescent="0.25">
      <c r="B58" s="46"/>
      <c r="C58" s="45"/>
      <c r="D58" s="7"/>
      <c r="E58" s="49"/>
      <c r="F58" s="49"/>
      <c r="G58" s="49"/>
      <c r="H58" s="49"/>
      <c r="I58" s="8"/>
    </row>
    <row r="59" spans="2:9" ht="9" customHeight="1" x14ac:dyDescent="0.25">
      <c r="B59" s="46"/>
      <c r="C59" s="44" t="s">
        <v>8</v>
      </c>
      <c r="D59" s="7"/>
      <c r="E59" s="49"/>
      <c r="F59" s="49"/>
      <c r="G59" s="49"/>
      <c r="H59" s="49"/>
      <c r="I59" s="8"/>
    </row>
    <row r="60" spans="2:9" ht="9" customHeight="1" x14ac:dyDescent="0.25">
      <c r="B60" s="46"/>
      <c r="C60" s="45"/>
      <c r="D60" s="7"/>
      <c r="E60" s="49"/>
      <c r="F60" s="49"/>
      <c r="G60" s="49"/>
      <c r="H60" s="49"/>
      <c r="I60" s="8"/>
    </row>
    <row r="61" spans="2:9" ht="9" customHeight="1" x14ac:dyDescent="0.25">
      <c r="B61" s="46"/>
      <c r="C61" s="45"/>
      <c r="D61" s="7"/>
      <c r="E61" s="7"/>
      <c r="F61" s="7"/>
      <c r="G61" s="7"/>
      <c r="H61" s="7"/>
      <c r="I61" s="8"/>
    </row>
    <row r="62" spans="2:9" ht="9" customHeight="1" x14ac:dyDescent="0.25">
      <c r="B62" s="46"/>
      <c r="C62" s="45"/>
      <c r="D62" s="7"/>
      <c r="E62" s="50" t="str">
        <f>IF(Paramètres!C9&lt;&gt;"",Paramètres!C9,"")</f>
        <v>Lot n°13</v>
      </c>
      <c r="F62" s="50"/>
      <c r="G62" s="50"/>
      <c r="H62" s="50"/>
      <c r="I62" s="8"/>
    </row>
    <row r="63" spans="2:9" ht="9" customHeight="1" x14ac:dyDescent="0.25">
      <c r="B63" s="46"/>
      <c r="C63" s="45"/>
      <c r="D63" s="7"/>
      <c r="E63" s="50"/>
      <c r="F63" s="50"/>
      <c r="G63" s="50"/>
      <c r="H63" s="50"/>
      <c r="I63" s="8"/>
    </row>
    <row r="64" spans="2:9" ht="9" customHeight="1" x14ac:dyDescent="0.25">
      <c r="B64" s="46"/>
      <c r="C64" s="45"/>
      <c r="D64" s="7"/>
      <c r="E64" s="50"/>
      <c r="F64" s="50"/>
      <c r="G64" s="50"/>
      <c r="H64" s="50"/>
      <c r="I64" s="8"/>
    </row>
    <row r="65" spans="2:9" ht="9" customHeight="1" x14ac:dyDescent="0.25">
      <c r="B65" s="46"/>
      <c r="C65" s="45"/>
      <c r="D65" s="7"/>
      <c r="E65" s="50"/>
      <c r="F65" s="50"/>
      <c r="G65" s="50"/>
      <c r="H65" s="50"/>
      <c r="I65" s="8"/>
    </row>
    <row r="66" spans="2:9" ht="9" customHeight="1" x14ac:dyDescent="0.25">
      <c r="B66" s="46"/>
      <c r="C66" s="44" t="s">
        <v>7</v>
      </c>
      <c r="D66" s="7"/>
      <c r="E66" s="50" t="str">
        <f>IF(Paramètres!C11&lt;&gt;"",Paramètres!C11,"")</f>
        <v>PEINTURE / REVETEMENTS MURAUX</v>
      </c>
      <c r="F66" s="50"/>
      <c r="G66" s="50"/>
      <c r="H66" s="50"/>
      <c r="I66" s="8"/>
    </row>
    <row r="67" spans="2:9" ht="9" customHeight="1" x14ac:dyDescent="0.25">
      <c r="B67" s="46"/>
      <c r="C67" s="45"/>
      <c r="D67" s="7"/>
      <c r="E67" s="50"/>
      <c r="F67" s="50"/>
      <c r="G67" s="50"/>
      <c r="H67" s="50"/>
      <c r="I67" s="8"/>
    </row>
    <row r="68" spans="2:9" ht="9" customHeight="1" x14ac:dyDescent="0.25">
      <c r="B68" s="46"/>
      <c r="C68" s="45"/>
      <c r="D68" s="7"/>
      <c r="E68" s="50"/>
      <c r="F68" s="50"/>
      <c r="G68" s="50"/>
      <c r="H68" s="50"/>
      <c r="I68" s="8"/>
    </row>
    <row r="69" spans="2:9" ht="9" customHeight="1" x14ac:dyDescent="0.25">
      <c r="B69" s="46"/>
      <c r="C69" s="45"/>
      <c r="D69" s="7"/>
      <c r="E69" s="50"/>
      <c r="F69" s="50"/>
      <c r="G69" s="50"/>
      <c r="H69" s="50"/>
      <c r="I69" s="8"/>
    </row>
    <row r="70" spans="2:9" ht="9" customHeight="1" x14ac:dyDescent="0.25">
      <c r="B70" s="46"/>
      <c r="C70" s="45"/>
      <c r="D70" s="7"/>
      <c r="E70" s="50"/>
      <c r="F70" s="50"/>
      <c r="G70" s="50"/>
      <c r="H70" s="50"/>
      <c r="I70" s="8"/>
    </row>
    <row r="71" spans="2:9" ht="9" customHeight="1" x14ac:dyDescent="0.25">
      <c r="B71" s="46"/>
      <c r="C71" s="45"/>
      <c r="D71" s="7"/>
      <c r="E71" s="51" t="str">
        <f>IF(Paramètres!C3&lt;&gt;"",Paramètres!C3,"")</f>
        <v>DPGF</v>
      </c>
      <c r="F71" s="52"/>
      <c r="G71" s="52"/>
      <c r="H71" s="53"/>
      <c r="I71" s="8"/>
    </row>
    <row r="72" spans="2:9" ht="9" customHeight="1" x14ac:dyDescent="0.25">
      <c r="B72" s="46"/>
      <c r="C72" s="45"/>
      <c r="D72" s="7"/>
      <c r="E72" s="54"/>
      <c r="F72" s="55"/>
      <c r="G72" s="55"/>
      <c r="H72" s="56"/>
      <c r="I72" s="8"/>
    </row>
    <row r="73" spans="2:9" ht="9" customHeight="1" x14ac:dyDescent="0.25">
      <c r="B73" s="46"/>
      <c r="C73" s="44" t="s">
        <v>6</v>
      </c>
      <c r="D73" s="7"/>
      <c r="E73" s="54"/>
      <c r="F73" s="55"/>
      <c r="G73" s="55"/>
      <c r="H73" s="56"/>
      <c r="I73" s="8"/>
    </row>
    <row r="74" spans="2:9" ht="9" customHeight="1" x14ac:dyDescent="0.25">
      <c r="B74" s="46"/>
      <c r="C74" s="45"/>
      <c r="D74" s="7"/>
      <c r="E74" s="54"/>
      <c r="F74" s="55"/>
      <c r="G74" s="55"/>
      <c r="H74" s="56"/>
      <c r="I74" s="8"/>
    </row>
    <row r="75" spans="2:9" ht="9" customHeight="1" x14ac:dyDescent="0.25">
      <c r="B75" s="46"/>
      <c r="C75" s="45"/>
      <c r="D75" s="7"/>
      <c r="E75" s="54"/>
      <c r="F75" s="55"/>
      <c r="G75" s="55"/>
      <c r="H75" s="56"/>
      <c r="I75" s="8"/>
    </row>
    <row r="76" spans="2:9" ht="9" customHeight="1" x14ac:dyDescent="0.25">
      <c r="B76" s="46"/>
      <c r="C76" s="45"/>
      <c r="D76" s="7"/>
      <c r="E76" s="54"/>
      <c r="F76" s="55"/>
      <c r="G76" s="55"/>
      <c r="H76" s="56"/>
      <c r="I76" s="8"/>
    </row>
    <row r="77" spans="2:9" ht="9" customHeight="1" x14ac:dyDescent="0.25">
      <c r="B77" s="46"/>
      <c r="C77" s="45"/>
      <c r="D77" s="7"/>
      <c r="E77" s="57"/>
      <c r="F77" s="58"/>
      <c r="G77" s="58"/>
      <c r="H77" s="59"/>
      <c r="I77" s="8"/>
    </row>
    <row r="78" spans="2:9" ht="9" customHeight="1" x14ac:dyDescent="0.25">
      <c r="B78" s="46"/>
      <c r="C78" s="45"/>
      <c r="D78" s="7"/>
      <c r="E78" s="7"/>
      <c r="F78" s="7"/>
      <c r="G78" s="7"/>
      <c r="H78" s="7"/>
      <c r="I78" s="8"/>
    </row>
    <row r="79" spans="2:9" ht="9" customHeight="1" x14ac:dyDescent="0.25">
      <c r="B79" s="46"/>
      <c r="C79" s="45"/>
      <c r="D79" s="7"/>
      <c r="E79" s="7"/>
      <c r="F79" s="47" t="s">
        <v>0</v>
      </c>
      <c r="G79" s="47" t="str">
        <f>IF(Paramètres!C7&lt;&gt;"",Paramètres!C7,"")</f>
        <v>24.09</v>
      </c>
      <c r="H79" s="7"/>
      <c r="I79" s="8"/>
    </row>
    <row r="80" spans="2:9" ht="9" customHeight="1" x14ac:dyDescent="0.25">
      <c r="B80" s="46"/>
      <c r="C80" s="44" t="s">
        <v>5</v>
      </c>
      <c r="D80" s="7"/>
      <c r="E80" s="7"/>
      <c r="F80" s="47"/>
      <c r="G80" s="47"/>
      <c r="H80" s="7"/>
      <c r="I80" s="8"/>
    </row>
    <row r="81" spans="2:9" ht="9" customHeight="1" x14ac:dyDescent="0.25">
      <c r="B81" s="46"/>
      <c r="C81" s="45"/>
      <c r="D81" s="7"/>
      <c r="E81" s="7"/>
      <c r="F81" s="47" t="s">
        <v>1</v>
      </c>
      <c r="G81" s="47" t="str">
        <f>IF(Paramètres!C13&lt;&gt;"",Paramètres!C13,"")</f>
        <v>07/05/2025</v>
      </c>
      <c r="H81" s="7"/>
      <c r="I81" s="8"/>
    </row>
    <row r="82" spans="2:9" ht="9" customHeight="1" x14ac:dyDescent="0.25">
      <c r="B82" s="46"/>
      <c r="C82" s="45"/>
      <c r="D82" s="7"/>
      <c r="E82" s="7"/>
      <c r="F82" s="47"/>
      <c r="G82" s="47"/>
      <c r="H82" s="7"/>
      <c r="I82" s="8"/>
    </row>
    <row r="83" spans="2:9" ht="9" customHeight="1" x14ac:dyDescent="0.25">
      <c r="B83" s="46"/>
      <c r="C83" s="45"/>
      <c r="D83" s="7"/>
      <c r="E83" s="7"/>
      <c r="F83" s="47" t="s">
        <v>2</v>
      </c>
      <c r="G83" s="47" t="str">
        <f>IF(Paramètres!C15&lt;&gt;"",Paramètres!C15,"")</f>
        <v>DCE</v>
      </c>
      <c r="H83" s="7"/>
      <c r="I83" s="8"/>
    </row>
    <row r="84" spans="2:9" ht="9" customHeight="1" x14ac:dyDescent="0.25">
      <c r="B84" s="46"/>
      <c r="C84" s="45"/>
      <c r="D84" s="7"/>
      <c r="E84" s="7"/>
      <c r="F84" s="47"/>
      <c r="G84" s="47"/>
      <c r="H84" s="7"/>
      <c r="I84" s="8"/>
    </row>
    <row r="85" spans="2:9" ht="9" customHeight="1" x14ac:dyDescent="0.25">
      <c r="B85" s="46"/>
      <c r="C85" s="45"/>
      <c r="D85" s="7"/>
      <c r="E85" s="7"/>
      <c r="F85" s="47" t="s">
        <v>3</v>
      </c>
      <c r="G85" s="47" t="str">
        <f>IF(Paramètres!C17&lt;&gt;"",Paramètres!C17,"")</f>
        <v/>
      </c>
      <c r="H85" s="7"/>
      <c r="I85" s="8"/>
    </row>
    <row r="86" spans="2:9" ht="9" customHeight="1" x14ac:dyDescent="0.25">
      <c r="B86" s="46"/>
      <c r="C86" s="45"/>
      <c r="D86" s="7"/>
      <c r="E86" s="7"/>
      <c r="F86" s="47"/>
      <c r="G86" s="47"/>
      <c r="H86" s="7"/>
      <c r="I86" s="8"/>
    </row>
    <row r="87" spans="2:9" ht="9" customHeight="1" x14ac:dyDescent="0.25">
      <c r="B87" s="9"/>
      <c r="C87" s="10"/>
      <c r="D87" s="11"/>
      <c r="E87" s="11"/>
      <c r="F87" s="11"/>
      <c r="G87" s="11"/>
      <c r="H87" s="11"/>
      <c r="I87" s="12"/>
    </row>
  </sheetData>
  <mergeCells count="28">
    <mergeCell ref="E2:H10"/>
    <mergeCell ref="E11:H19"/>
    <mergeCell ref="E20:H27"/>
    <mergeCell ref="E28:H45"/>
    <mergeCell ref="E62:H65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C80:C86"/>
    <mergeCell ref="B80:B86"/>
    <mergeCell ref="C73:C79"/>
    <mergeCell ref="B73:B79"/>
    <mergeCell ref="C66:C72"/>
    <mergeCell ref="B66:B72"/>
    <mergeCell ref="C59:C65"/>
    <mergeCell ref="B59:B65"/>
    <mergeCell ref="C52:C58"/>
    <mergeCell ref="B52:B58"/>
    <mergeCell ref="C45:C51"/>
    <mergeCell ref="B45:B51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154"/>
  <sheetViews>
    <sheetView showGridLines="0" topLeftCell="D1" workbookViewId="0">
      <pane ySplit="3" topLeftCell="A4" activePane="bottomLeft" state="frozen"/>
      <selection pane="bottomLeft" activeCell="D113" sqref="D113:J113"/>
    </sheetView>
  </sheetViews>
  <sheetFormatPr baseColWidth="10" defaultColWidth="9.140625" defaultRowHeight="15" x14ac:dyDescent="0.25"/>
  <cols>
    <col min="1" max="1" width="0" hidden="1" customWidth="1"/>
    <col min="2" max="2" width="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42578125" customWidth="1"/>
    <col min="12" max="18" width="0" hidden="1" customWidth="1"/>
    <col min="19" max="69" width="10.7109375" customWidth="1"/>
  </cols>
  <sheetData>
    <row r="1" spans="1:18" hidden="1" x14ac:dyDescent="0.25">
      <c r="A1" s="7" t="s">
        <v>11</v>
      </c>
      <c r="B1" s="7" t="s">
        <v>12</v>
      </c>
      <c r="C1" s="7" t="s">
        <v>13</v>
      </c>
      <c r="D1" s="7" t="s">
        <v>14</v>
      </c>
      <c r="E1" s="7" t="s">
        <v>15</v>
      </c>
      <c r="F1" s="7" t="s">
        <v>16</v>
      </c>
      <c r="G1" s="7" t="s">
        <v>17</v>
      </c>
      <c r="H1" s="7" t="s">
        <v>18</v>
      </c>
      <c r="I1" s="7" t="s">
        <v>19</v>
      </c>
      <c r="J1" s="7" t="s">
        <v>20</v>
      </c>
      <c r="K1" s="7" t="s">
        <v>21</v>
      </c>
      <c r="L1" s="7" t="s">
        <v>22</v>
      </c>
      <c r="N1" s="7" t="s">
        <v>23</v>
      </c>
      <c r="O1" s="7" t="s">
        <v>24</v>
      </c>
      <c r="P1" s="7" t="s">
        <v>25</v>
      </c>
      <c r="Q1" s="7" t="s">
        <v>26</v>
      </c>
      <c r="R1" s="7" t="s">
        <v>27</v>
      </c>
    </row>
    <row r="3" spans="1:18" ht="22.5" x14ac:dyDescent="0.25">
      <c r="A3" s="7" t="s">
        <v>28</v>
      </c>
      <c r="B3" s="13" t="s">
        <v>29</v>
      </c>
      <c r="C3" s="13" t="s">
        <v>30</v>
      </c>
      <c r="D3" s="108" t="s">
        <v>31</v>
      </c>
      <c r="E3" s="108"/>
      <c r="F3" s="108"/>
      <c r="G3" s="13" t="s">
        <v>17</v>
      </c>
      <c r="H3" s="13" t="s">
        <v>32</v>
      </c>
      <c r="I3" s="13" t="s">
        <v>33</v>
      </c>
      <c r="J3" s="13" t="s">
        <v>34</v>
      </c>
      <c r="K3" s="13" t="s">
        <v>35</v>
      </c>
      <c r="L3" s="13" t="s">
        <v>36</v>
      </c>
      <c r="M3" s="13" t="s">
        <v>37</v>
      </c>
      <c r="N3" s="13" t="s">
        <v>38</v>
      </c>
      <c r="O3" s="13" t="s">
        <v>39</v>
      </c>
      <c r="P3" s="13" t="s">
        <v>40</v>
      </c>
      <c r="Q3" s="13" t="s">
        <v>41</v>
      </c>
      <c r="R3" s="13" t="s">
        <v>42</v>
      </c>
    </row>
    <row r="4" spans="1:18" ht="15.75" customHeight="1" x14ac:dyDescent="0.25">
      <c r="A4" s="7">
        <v>2</v>
      </c>
      <c r="B4" s="14" t="s">
        <v>43</v>
      </c>
      <c r="C4" s="14"/>
      <c r="D4" s="109" t="s">
        <v>44</v>
      </c>
      <c r="E4" s="109"/>
      <c r="F4" s="109"/>
      <c r="G4" s="15"/>
      <c r="H4" s="15"/>
      <c r="I4" s="15"/>
      <c r="J4" s="15"/>
      <c r="K4" s="16"/>
      <c r="L4" s="7"/>
    </row>
    <row r="5" spans="1:18" ht="15.75" x14ac:dyDescent="0.25">
      <c r="A5" s="7">
        <v>2</v>
      </c>
      <c r="B5" s="17">
        <v>1</v>
      </c>
      <c r="C5" s="17"/>
      <c r="D5" s="110" t="s">
        <v>45</v>
      </c>
      <c r="E5" s="100"/>
      <c r="F5" s="100"/>
      <c r="G5" s="18"/>
      <c r="H5" s="18"/>
      <c r="I5" s="18"/>
      <c r="J5" s="18"/>
      <c r="K5" s="19"/>
      <c r="L5" s="7"/>
    </row>
    <row r="6" spans="1:18" ht="31.5" customHeight="1" x14ac:dyDescent="0.25">
      <c r="A6" s="7">
        <v>3</v>
      </c>
      <c r="B6" s="17" t="s">
        <v>46</v>
      </c>
      <c r="C6" s="17"/>
      <c r="D6" s="100" t="s">
        <v>47</v>
      </c>
      <c r="E6" s="100"/>
      <c r="F6" s="100"/>
      <c r="G6" s="18"/>
      <c r="H6" s="18"/>
      <c r="I6" s="18"/>
      <c r="J6" s="18"/>
      <c r="K6" s="19"/>
      <c r="L6" s="7"/>
    </row>
    <row r="7" spans="1:18" x14ac:dyDescent="0.25">
      <c r="A7" s="7" t="s">
        <v>48</v>
      </c>
      <c r="B7" s="20"/>
      <c r="C7" s="20"/>
      <c r="D7" s="99"/>
      <c r="E7" s="99"/>
      <c r="F7" s="99"/>
      <c r="K7" s="20"/>
    </row>
    <row r="8" spans="1:18" x14ac:dyDescent="0.25">
      <c r="B8" s="20"/>
      <c r="C8" s="20"/>
      <c r="D8" s="87" t="s">
        <v>47</v>
      </c>
      <c r="E8" s="88"/>
      <c r="F8" s="88"/>
      <c r="G8" s="85"/>
      <c r="H8" s="85"/>
      <c r="I8" s="85"/>
      <c r="J8" s="85"/>
      <c r="K8" s="86"/>
    </row>
    <row r="9" spans="1:18" x14ac:dyDescent="0.25">
      <c r="B9" s="20"/>
      <c r="C9" s="20"/>
      <c r="D9" s="90"/>
      <c r="E9" s="49"/>
      <c r="F9" s="49"/>
      <c r="G9" s="49"/>
      <c r="H9" s="49"/>
      <c r="I9" s="49"/>
      <c r="J9" s="49"/>
      <c r="K9" s="89"/>
    </row>
    <row r="10" spans="1:18" x14ac:dyDescent="0.25">
      <c r="B10" s="20"/>
      <c r="C10" s="20"/>
      <c r="D10" s="93" t="s">
        <v>49</v>
      </c>
      <c r="E10" s="94"/>
      <c r="F10" s="94"/>
      <c r="G10" s="91">
        <f>SUMIF(L7:L7, IF(L6="","",L6), K7:K7)</f>
        <v>0</v>
      </c>
      <c r="H10" s="91"/>
      <c r="I10" s="91"/>
      <c r="J10" s="91"/>
      <c r="K10" s="92"/>
    </row>
    <row r="11" spans="1:18" hidden="1" x14ac:dyDescent="0.25">
      <c r="B11" s="20"/>
      <c r="C11" s="20"/>
      <c r="D11" s="97" t="s">
        <v>50</v>
      </c>
      <c r="E11" s="98"/>
      <c r="F11" s="98"/>
      <c r="G11" s="95">
        <f>ROUND(SUMIF(L7:L7, IF(L6="","",L6), K7:K7) * 0.2, 2)</f>
        <v>0</v>
      </c>
      <c r="H11" s="95"/>
      <c r="I11" s="95"/>
      <c r="J11" s="95"/>
      <c r="K11" s="96"/>
    </row>
    <row r="12" spans="1:18" hidden="1" x14ac:dyDescent="0.25">
      <c r="B12" s="20"/>
      <c r="C12" s="20"/>
      <c r="D12" s="93" t="s">
        <v>51</v>
      </c>
      <c r="E12" s="94"/>
      <c r="F12" s="94"/>
      <c r="G12" s="91">
        <f>SUM(G10:G11)</f>
        <v>0</v>
      </c>
      <c r="H12" s="91"/>
      <c r="I12" s="91"/>
      <c r="J12" s="91"/>
      <c r="K12" s="92"/>
    </row>
    <row r="13" spans="1:18" ht="47.25" customHeight="1" x14ac:dyDescent="0.25">
      <c r="A13" s="7">
        <v>3</v>
      </c>
      <c r="B13" s="17" t="s">
        <v>52</v>
      </c>
      <c r="C13" s="17"/>
      <c r="D13" s="100" t="s">
        <v>53</v>
      </c>
      <c r="E13" s="100"/>
      <c r="F13" s="100"/>
      <c r="G13" s="18"/>
      <c r="H13" s="18"/>
      <c r="I13" s="18"/>
      <c r="J13" s="18"/>
      <c r="K13" s="19"/>
      <c r="L13" s="7"/>
    </row>
    <row r="14" spans="1:18" x14ac:dyDescent="0.25">
      <c r="A14" s="7" t="s">
        <v>48</v>
      </c>
      <c r="B14" s="20"/>
      <c r="C14" s="20"/>
      <c r="D14" s="99"/>
      <c r="E14" s="99"/>
      <c r="F14" s="99"/>
      <c r="K14" s="20"/>
    </row>
    <row r="15" spans="1:18" ht="25.5" customHeight="1" x14ac:dyDescent="0.25">
      <c r="B15" s="20"/>
      <c r="C15" s="20"/>
      <c r="D15" s="87" t="s">
        <v>53</v>
      </c>
      <c r="E15" s="88"/>
      <c r="F15" s="88"/>
      <c r="G15" s="85"/>
      <c r="H15" s="85"/>
      <c r="I15" s="85"/>
      <c r="J15" s="85"/>
      <c r="K15" s="86"/>
    </row>
    <row r="16" spans="1:18" x14ac:dyDescent="0.25">
      <c r="B16" s="20"/>
      <c r="C16" s="20"/>
      <c r="D16" s="90"/>
      <c r="E16" s="49"/>
      <c r="F16" s="49"/>
      <c r="G16" s="49"/>
      <c r="H16" s="49"/>
      <c r="I16" s="49"/>
      <c r="J16" s="49"/>
      <c r="K16" s="89"/>
    </row>
    <row r="17" spans="1:18" x14ac:dyDescent="0.25">
      <c r="B17" s="20"/>
      <c r="C17" s="20"/>
      <c r="D17" s="93" t="s">
        <v>49</v>
      </c>
      <c r="E17" s="94"/>
      <c r="F17" s="94"/>
      <c r="G17" s="91">
        <f>SUMIF(L14:L14, IF(L13="","",L13), K14:K14)</f>
        <v>0</v>
      </c>
      <c r="H17" s="91"/>
      <c r="I17" s="91"/>
      <c r="J17" s="91"/>
      <c r="K17" s="92"/>
    </row>
    <row r="18" spans="1:18" hidden="1" x14ac:dyDescent="0.25">
      <c r="B18" s="20"/>
      <c r="C18" s="20"/>
      <c r="D18" s="97" t="s">
        <v>50</v>
      </c>
      <c r="E18" s="98"/>
      <c r="F18" s="98"/>
      <c r="G18" s="95">
        <f>ROUND(SUMIF(L14:L14, IF(L13="","",L13), K14:K14) * 0.2, 2)</f>
        <v>0</v>
      </c>
      <c r="H18" s="95"/>
      <c r="I18" s="95"/>
      <c r="J18" s="95"/>
      <c r="K18" s="96"/>
    </row>
    <row r="19" spans="1:18" hidden="1" x14ac:dyDescent="0.25">
      <c r="B19" s="20"/>
      <c r="C19" s="20"/>
      <c r="D19" s="93" t="s">
        <v>51</v>
      </c>
      <c r="E19" s="94"/>
      <c r="F19" s="94"/>
      <c r="G19" s="91">
        <f>SUM(G17:G18)</f>
        <v>0</v>
      </c>
      <c r="H19" s="91"/>
      <c r="I19" s="91"/>
      <c r="J19" s="91"/>
      <c r="K19" s="92"/>
    </row>
    <row r="20" spans="1:18" ht="15.75" customHeight="1" x14ac:dyDescent="0.25">
      <c r="A20" s="7">
        <v>3</v>
      </c>
      <c r="B20" s="17" t="s">
        <v>54</v>
      </c>
      <c r="C20" s="17"/>
      <c r="D20" s="100" t="s">
        <v>55</v>
      </c>
      <c r="E20" s="100"/>
      <c r="F20" s="100"/>
      <c r="G20" s="18"/>
      <c r="H20" s="18"/>
      <c r="I20" s="18"/>
      <c r="J20" s="18"/>
      <c r="K20" s="19"/>
      <c r="L20" s="7"/>
    </row>
    <row r="21" spans="1:18" x14ac:dyDescent="0.25">
      <c r="A21" s="7">
        <v>4</v>
      </c>
      <c r="B21" s="17" t="s">
        <v>56</v>
      </c>
      <c r="C21" s="17"/>
      <c r="D21" s="104" t="s">
        <v>57</v>
      </c>
      <c r="E21" s="104"/>
      <c r="F21" s="104"/>
      <c r="G21" s="21"/>
      <c r="H21" s="21"/>
      <c r="I21" s="21"/>
      <c r="J21" s="21"/>
      <c r="K21" s="22"/>
      <c r="L21" s="7"/>
    </row>
    <row r="22" spans="1:18" x14ac:dyDescent="0.25">
      <c r="A22" s="7">
        <v>9</v>
      </c>
      <c r="B22" s="23" t="s">
        <v>58</v>
      </c>
      <c r="C22" s="23"/>
      <c r="D22" s="101" t="s">
        <v>31</v>
      </c>
      <c r="E22" s="102"/>
      <c r="F22" s="102"/>
      <c r="G22" s="24" t="s">
        <v>59</v>
      </c>
      <c r="H22" s="25"/>
      <c r="I22" s="25"/>
      <c r="J22" s="26"/>
      <c r="K22" s="26">
        <f>IF(AND(H22= "",I22= ""), 0, ROUND(ROUND(J22, 2) * ROUND(IF(I22="",H22,I22),  0), 2))</f>
        <v>0</v>
      </c>
      <c r="L22" s="7"/>
      <c r="N22" s="27">
        <v>0.2</v>
      </c>
      <c r="R22" s="7">
        <v>491</v>
      </c>
    </row>
    <row r="23" spans="1:18" hidden="1" x14ac:dyDescent="0.25">
      <c r="A23" s="7" t="s">
        <v>60</v>
      </c>
    </row>
    <row r="24" spans="1:18" hidden="1" x14ac:dyDescent="0.25">
      <c r="A24" s="7" t="s">
        <v>61</v>
      </c>
    </row>
    <row r="25" spans="1:18" x14ac:dyDescent="0.25">
      <c r="A25" s="7" t="s">
        <v>48</v>
      </c>
      <c r="B25" s="20"/>
      <c r="C25" s="20"/>
      <c r="D25" s="99"/>
      <c r="E25" s="99"/>
      <c r="F25" s="99"/>
      <c r="K25" s="20"/>
    </row>
    <row r="26" spans="1:18" x14ac:dyDescent="0.25">
      <c r="B26" s="20"/>
      <c r="C26" s="20"/>
      <c r="D26" s="87" t="s">
        <v>55</v>
      </c>
      <c r="E26" s="88"/>
      <c r="F26" s="88"/>
      <c r="G26" s="85"/>
      <c r="H26" s="85"/>
      <c r="I26" s="85"/>
      <c r="J26" s="85"/>
      <c r="K26" s="86"/>
    </row>
    <row r="27" spans="1:18" x14ac:dyDescent="0.25">
      <c r="B27" s="20"/>
      <c r="C27" s="20"/>
      <c r="D27" s="90"/>
      <c r="E27" s="49"/>
      <c r="F27" s="49"/>
      <c r="G27" s="49"/>
      <c r="H27" s="49"/>
      <c r="I27" s="49"/>
      <c r="J27" s="49"/>
      <c r="K27" s="89"/>
    </row>
    <row r="28" spans="1:18" x14ac:dyDescent="0.25">
      <c r="B28" s="20"/>
      <c r="C28" s="20"/>
      <c r="D28" s="93" t="s">
        <v>49</v>
      </c>
      <c r="E28" s="94"/>
      <c r="F28" s="94"/>
      <c r="G28" s="91">
        <f>SUMIF(L21:L25, IF(L20="","",L20), K21:K25)</f>
        <v>0</v>
      </c>
      <c r="H28" s="91"/>
      <c r="I28" s="91"/>
      <c r="J28" s="91"/>
      <c r="K28" s="92"/>
    </row>
    <row r="29" spans="1:18" hidden="1" x14ac:dyDescent="0.25">
      <c r="B29" s="20"/>
      <c r="C29" s="20"/>
      <c r="D29" s="97" t="s">
        <v>50</v>
      </c>
      <c r="E29" s="98"/>
      <c r="F29" s="98"/>
      <c r="G29" s="95">
        <f>ROUND(SUMIF(L21:L25, IF(L20="","",L20), K21:K25) * 0.2, 2)</f>
        <v>0</v>
      </c>
      <c r="H29" s="95"/>
      <c r="I29" s="95"/>
      <c r="J29" s="95"/>
      <c r="K29" s="96"/>
    </row>
    <row r="30" spans="1:18" hidden="1" x14ac:dyDescent="0.25">
      <c r="B30" s="20"/>
      <c r="C30" s="20"/>
      <c r="D30" s="93" t="s">
        <v>51</v>
      </c>
      <c r="E30" s="94"/>
      <c r="F30" s="94"/>
      <c r="G30" s="91">
        <f>SUM(G28:G29)</f>
        <v>0</v>
      </c>
      <c r="H30" s="91"/>
      <c r="I30" s="91"/>
      <c r="J30" s="91"/>
      <c r="K30" s="92"/>
    </row>
    <row r="31" spans="1:18" ht="31.5" customHeight="1" x14ac:dyDescent="0.25">
      <c r="A31" s="7">
        <v>3</v>
      </c>
      <c r="B31" s="17" t="s">
        <v>62</v>
      </c>
      <c r="C31" s="17"/>
      <c r="D31" s="100" t="s">
        <v>63</v>
      </c>
      <c r="E31" s="100"/>
      <c r="F31" s="100"/>
      <c r="G31" s="18"/>
      <c r="H31" s="18"/>
      <c r="I31" s="18"/>
      <c r="J31" s="18"/>
      <c r="K31" s="19"/>
      <c r="L31" s="7"/>
    </row>
    <row r="32" spans="1:18" x14ac:dyDescent="0.25">
      <c r="A32" s="7">
        <v>4</v>
      </c>
      <c r="B32" s="17" t="s">
        <v>64</v>
      </c>
      <c r="C32" s="17"/>
      <c r="D32" s="104" t="s">
        <v>65</v>
      </c>
      <c r="E32" s="104"/>
      <c r="F32" s="104"/>
      <c r="G32" s="21"/>
      <c r="H32" s="21"/>
      <c r="I32" s="21"/>
      <c r="J32" s="21"/>
      <c r="K32" s="22"/>
      <c r="L32" s="7"/>
    </row>
    <row r="33" spans="1:18" x14ac:dyDescent="0.25">
      <c r="A33" s="7">
        <v>5</v>
      </c>
      <c r="B33" s="17" t="s">
        <v>66</v>
      </c>
      <c r="C33" s="17"/>
      <c r="D33" s="106" t="s">
        <v>67</v>
      </c>
      <c r="E33" s="106"/>
      <c r="F33" s="106"/>
      <c r="G33" s="28"/>
      <c r="H33" s="28"/>
      <c r="I33" s="28"/>
      <c r="J33" s="28"/>
      <c r="K33" s="29"/>
      <c r="L33" s="7"/>
    </row>
    <row r="34" spans="1:18" ht="16.5" x14ac:dyDescent="0.25">
      <c r="A34" s="7">
        <v>9</v>
      </c>
      <c r="B34" s="23" t="s">
        <v>68</v>
      </c>
      <c r="C34" s="23"/>
      <c r="D34" s="101" t="s">
        <v>69</v>
      </c>
      <c r="E34" s="102"/>
      <c r="F34" s="102"/>
      <c r="G34" s="24" t="s">
        <v>16</v>
      </c>
      <c r="H34" s="30">
        <v>332.19</v>
      </c>
      <c r="I34" s="30"/>
      <c r="J34" s="26">
        <v>17.350000000000001</v>
      </c>
      <c r="K34" s="26">
        <f>IF(AND(H34= "",I34= ""), 0, ROUND(ROUND(J34, 2) * ROUND(IF(I34="",H34,I34),  2), 2))</f>
        <v>5763.5</v>
      </c>
      <c r="L34" s="7"/>
      <c r="N34" s="27">
        <v>0.2</v>
      </c>
      <c r="R34" s="7">
        <v>491</v>
      </c>
    </row>
    <row r="35" spans="1:18" ht="135" customHeight="1" x14ac:dyDescent="0.25">
      <c r="A35" s="7" t="s">
        <v>70</v>
      </c>
      <c r="B35" s="31"/>
      <c r="C35" s="31"/>
      <c r="D35" s="107" t="s">
        <v>71</v>
      </c>
      <c r="E35" s="103"/>
      <c r="F35" s="103"/>
      <c r="G35" s="103"/>
      <c r="H35" s="103"/>
      <c r="I35" s="103"/>
      <c r="J35" s="103"/>
      <c r="K35" s="31"/>
    </row>
    <row r="36" spans="1:18" hidden="1" x14ac:dyDescent="0.25">
      <c r="A36" s="7" t="s">
        <v>60</v>
      </c>
    </row>
    <row r="37" spans="1:18" ht="16.5" x14ac:dyDescent="0.25">
      <c r="A37" s="7">
        <v>9</v>
      </c>
      <c r="B37" s="23" t="s">
        <v>72</v>
      </c>
      <c r="C37" s="23"/>
      <c r="D37" s="101" t="s">
        <v>73</v>
      </c>
      <c r="E37" s="102"/>
      <c r="F37" s="102"/>
      <c r="G37" s="24" t="s">
        <v>16</v>
      </c>
      <c r="H37" s="30">
        <v>1070.54</v>
      </c>
      <c r="I37" s="30"/>
      <c r="J37" s="26">
        <v>16.8</v>
      </c>
      <c r="K37" s="26">
        <f>IF(AND(H37= "",I37= ""), 0, ROUND(ROUND(J37, 2) * ROUND(IF(I37="",H37,I37),  2), 2))</f>
        <v>17985.07</v>
      </c>
      <c r="L37" s="7"/>
      <c r="N37" s="27">
        <v>0.2</v>
      </c>
      <c r="R37" s="7">
        <v>491</v>
      </c>
    </row>
    <row r="38" spans="1:18" ht="57" customHeight="1" x14ac:dyDescent="0.25">
      <c r="A38" s="7" t="s">
        <v>70</v>
      </c>
      <c r="B38" s="31"/>
      <c r="C38" s="31"/>
      <c r="D38" s="107" t="s">
        <v>74</v>
      </c>
      <c r="E38" s="103"/>
      <c r="F38" s="103"/>
      <c r="G38" s="103"/>
      <c r="H38" s="103"/>
      <c r="I38" s="103"/>
      <c r="J38" s="103"/>
      <c r="K38" s="31"/>
    </row>
    <row r="39" spans="1:18" hidden="1" x14ac:dyDescent="0.25">
      <c r="A39" s="7" t="s">
        <v>60</v>
      </c>
    </row>
    <row r="40" spans="1:18" hidden="1" x14ac:dyDescent="0.25">
      <c r="A40" s="7" t="s">
        <v>75</v>
      </c>
    </row>
    <row r="41" spans="1:18" x14ac:dyDescent="0.25">
      <c r="A41" s="7">
        <v>5</v>
      </c>
      <c r="B41" s="17" t="s">
        <v>76</v>
      </c>
      <c r="C41" s="17"/>
      <c r="D41" s="106" t="s">
        <v>77</v>
      </c>
      <c r="E41" s="106"/>
      <c r="F41" s="106"/>
      <c r="G41" s="28"/>
      <c r="H41" s="28"/>
      <c r="I41" s="28"/>
      <c r="J41" s="28"/>
      <c r="K41" s="29"/>
      <c r="L41" s="7"/>
    </row>
    <row r="42" spans="1:18" ht="16.5" x14ac:dyDescent="0.25">
      <c r="A42" s="7">
        <v>9</v>
      </c>
      <c r="B42" s="23" t="s">
        <v>78</v>
      </c>
      <c r="C42" s="23"/>
      <c r="D42" s="101" t="s">
        <v>79</v>
      </c>
      <c r="E42" s="102"/>
      <c r="F42" s="102"/>
      <c r="G42" s="24" t="s">
        <v>80</v>
      </c>
      <c r="H42" s="25">
        <v>7</v>
      </c>
      <c r="I42" s="25"/>
      <c r="J42" s="26">
        <v>370</v>
      </c>
      <c r="K42" s="26">
        <f>IF(AND(H42= "",I42= ""), 0, ROUND(ROUND(J42, 2) * ROUND(IF(I42="",H42,I42),  0), 2))</f>
        <v>2590</v>
      </c>
      <c r="L42" s="7"/>
      <c r="N42" s="27">
        <v>0.2</v>
      </c>
      <c r="R42" s="7">
        <v>491</v>
      </c>
    </row>
    <row r="43" spans="1:18" ht="45" customHeight="1" x14ac:dyDescent="0.25">
      <c r="A43" s="7" t="s">
        <v>70</v>
      </c>
      <c r="B43" s="31"/>
      <c r="C43" s="31"/>
      <c r="D43" s="103" t="s">
        <v>81</v>
      </c>
      <c r="E43" s="103"/>
      <c r="F43" s="103"/>
      <c r="G43" s="103"/>
      <c r="H43" s="103"/>
      <c r="I43" s="103"/>
      <c r="J43" s="103"/>
      <c r="K43" s="31"/>
    </row>
    <row r="44" spans="1:18" hidden="1" x14ac:dyDescent="0.25">
      <c r="A44" s="7" t="s">
        <v>60</v>
      </c>
    </row>
    <row r="45" spans="1:18" hidden="1" x14ac:dyDescent="0.25">
      <c r="A45" s="7" t="s">
        <v>75</v>
      </c>
    </row>
    <row r="46" spans="1:18" x14ac:dyDescent="0.25">
      <c r="A46" s="7">
        <v>5</v>
      </c>
      <c r="B46" s="17" t="s">
        <v>82</v>
      </c>
      <c r="C46" s="17"/>
      <c r="D46" s="106" t="s">
        <v>83</v>
      </c>
      <c r="E46" s="106"/>
      <c r="F46" s="106"/>
      <c r="G46" s="28"/>
      <c r="H46" s="28"/>
      <c r="I46" s="28"/>
      <c r="J46" s="28"/>
      <c r="K46" s="29"/>
      <c r="L46" s="7"/>
    </row>
    <row r="47" spans="1:18" ht="16.5" x14ac:dyDescent="0.25">
      <c r="A47" s="7">
        <v>9</v>
      </c>
      <c r="B47" s="23" t="s">
        <v>84</v>
      </c>
      <c r="C47" s="23"/>
      <c r="D47" s="101" t="s">
        <v>85</v>
      </c>
      <c r="E47" s="102"/>
      <c r="F47" s="102"/>
      <c r="G47" s="24" t="s">
        <v>59</v>
      </c>
      <c r="H47" s="25">
        <v>1</v>
      </c>
      <c r="I47" s="25"/>
      <c r="J47" s="26">
        <v>750</v>
      </c>
      <c r="K47" s="26">
        <f>IF(AND(H47= "",I47= ""), 0, ROUND(ROUND(J47, 2) * ROUND(IF(I47="",H47,I47),  0), 2))</f>
        <v>750</v>
      </c>
      <c r="L47" s="7"/>
      <c r="N47" s="27">
        <v>0.2</v>
      </c>
      <c r="R47" s="7">
        <v>491</v>
      </c>
    </row>
    <row r="48" spans="1:18" ht="45" customHeight="1" x14ac:dyDescent="0.25">
      <c r="A48" s="7" t="s">
        <v>70</v>
      </c>
      <c r="B48" s="31"/>
      <c r="C48" s="31"/>
      <c r="D48" s="103" t="s">
        <v>86</v>
      </c>
      <c r="E48" s="103"/>
      <c r="F48" s="103"/>
      <c r="G48" s="103"/>
      <c r="H48" s="103"/>
      <c r="I48" s="103"/>
      <c r="J48" s="103"/>
      <c r="K48" s="31"/>
    </row>
    <row r="49" spans="1:18" hidden="1" x14ac:dyDescent="0.25">
      <c r="A49" s="7" t="s">
        <v>60</v>
      </c>
    </row>
    <row r="50" spans="1:18" ht="16.5" x14ac:dyDescent="0.25">
      <c r="A50" s="7">
        <v>9</v>
      </c>
      <c r="B50" s="23" t="s">
        <v>87</v>
      </c>
      <c r="C50" s="23"/>
      <c r="D50" s="101" t="s">
        <v>88</v>
      </c>
      <c r="E50" s="102"/>
      <c r="F50" s="102"/>
      <c r="G50" s="24" t="s">
        <v>16</v>
      </c>
      <c r="H50" s="30">
        <v>15.18</v>
      </c>
      <c r="I50" s="30"/>
      <c r="J50" s="26">
        <v>24.58</v>
      </c>
      <c r="K50" s="26">
        <f>IF(AND(H50= "",I50= ""), 0, ROUND(ROUND(J50, 2) * ROUND(IF(I50="",H50,I50),  2), 2))</f>
        <v>373.12</v>
      </c>
      <c r="L50" s="7"/>
      <c r="N50" s="27">
        <v>0.2</v>
      </c>
      <c r="R50" s="7">
        <v>491</v>
      </c>
    </row>
    <row r="51" spans="1:18" ht="33.75" customHeight="1" x14ac:dyDescent="0.25">
      <c r="A51" s="7" t="s">
        <v>70</v>
      </c>
      <c r="B51" s="31"/>
      <c r="C51" s="31"/>
      <c r="D51" s="103" t="s">
        <v>89</v>
      </c>
      <c r="E51" s="103"/>
      <c r="F51" s="103"/>
      <c r="G51" s="103"/>
      <c r="H51" s="103"/>
      <c r="I51" s="103"/>
      <c r="J51" s="103"/>
      <c r="K51" s="31"/>
    </row>
    <row r="52" spans="1:18" hidden="1" x14ac:dyDescent="0.25">
      <c r="A52" s="7" t="s">
        <v>60</v>
      </c>
    </row>
    <row r="53" spans="1:18" hidden="1" x14ac:dyDescent="0.25">
      <c r="A53" s="7" t="s">
        <v>75</v>
      </c>
    </row>
    <row r="54" spans="1:18" x14ac:dyDescent="0.25">
      <c r="A54" s="7">
        <v>5</v>
      </c>
      <c r="B54" s="17" t="s">
        <v>90</v>
      </c>
      <c r="C54" s="17"/>
      <c r="D54" s="106" t="s">
        <v>91</v>
      </c>
      <c r="E54" s="106"/>
      <c r="F54" s="106"/>
      <c r="G54" s="28"/>
      <c r="H54" s="28"/>
      <c r="I54" s="28"/>
      <c r="J54" s="28"/>
      <c r="K54" s="29"/>
      <c r="L54" s="7"/>
    </row>
    <row r="55" spans="1:18" ht="16.5" x14ac:dyDescent="0.25">
      <c r="A55" s="7">
        <v>9</v>
      </c>
      <c r="B55" s="23" t="s">
        <v>92</v>
      </c>
      <c r="C55" s="23"/>
      <c r="D55" s="101" t="s">
        <v>93</v>
      </c>
      <c r="E55" s="102"/>
      <c r="F55" s="102"/>
      <c r="G55" s="24" t="s">
        <v>59</v>
      </c>
      <c r="H55" s="25">
        <v>1</v>
      </c>
      <c r="I55" s="25"/>
      <c r="J55" s="26">
        <v>750</v>
      </c>
      <c r="K55" s="26">
        <f>IF(AND(H55= "",I55= ""), 0, ROUND(ROUND(J55, 2) * ROUND(IF(I55="",H55,I55),  0), 2))</f>
        <v>750</v>
      </c>
      <c r="L55" s="7"/>
      <c r="N55" s="27">
        <v>0.2</v>
      </c>
      <c r="R55" s="7">
        <v>491</v>
      </c>
    </row>
    <row r="56" spans="1:18" ht="22.5" customHeight="1" x14ac:dyDescent="0.25">
      <c r="A56" s="7" t="s">
        <v>70</v>
      </c>
      <c r="B56" s="31"/>
      <c r="C56" s="31"/>
      <c r="D56" s="103" t="s">
        <v>94</v>
      </c>
      <c r="E56" s="103"/>
      <c r="F56" s="103"/>
      <c r="G56" s="103"/>
      <c r="H56" s="103"/>
      <c r="I56" s="103"/>
      <c r="J56" s="103"/>
      <c r="K56" s="31"/>
    </row>
    <row r="57" spans="1:18" hidden="1" x14ac:dyDescent="0.25">
      <c r="A57" s="7" t="s">
        <v>60</v>
      </c>
    </row>
    <row r="58" spans="1:18" hidden="1" x14ac:dyDescent="0.25">
      <c r="A58" s="7" t="s">
        <v>75</v>
      </c>
    </row>
    <row r="59" spans="1:18" hidden="1" x14ac:dyDescent="0.25">
      <c r="A59" s="7" t="s">
        <v>61</v>
      </c>
    </row>
    <row r="60" spans="1:18" x14ac:dyDescent="0.25">
      <c r="A60" s="7">
        <v>4</v>
      </c>
      <c r="B60" s="17" t="s">
        <v>95</v>
      </c>
      <c r="C60" s="17"/>
      <c r="D60" s="104" t="s">
        <v>96</v>
      </c>
      <c r="E60" s="104"/>
      <c r="F60" s="104"/>
      <c r="G60" s="21"/>
      <c r="H60" s="21"/>
      <c r="I60" s="21"/>
      <c r="J60" s="21"/>
      <c r="K60" s="22"/>
      <c r="L60" s="7"/>
    </row>
    <row r="61" spans="1:18" hidden="1" x14ac:dyDescent="0.25">
      <c r="A61" s="7" t="s">
        <v>61</v>
      </c>
    </row>
    <row r="62" spans="1:18" x14ac:dyDescent="0.25">
      <c r="A62" s="7">
        <v>5</v>
      </c>
      <c r="B62" s="17" t="s">
        <v>97</v>
      </c>
      <c r="C62" s="17"/>
      <c r="D62" s="106" t="s">
        <v>98</v>
      </c>
      <c r="E62" s="106"/>
      <c r="F62" s="106"/>
      <c r="G62" s="28"/>
      <c r="H62" s="28"/>
      <c r="I62" s="28"/>
      <c r="J62" s="28"/>
      <c r="K62" s="29"/>
      <c r="L62" s="7"/>
    </row>
    <row r="63" spans="1:18" x14ac:dyDescent="0.25">
      <c r="A63" s="7">
        <v>9</v>
      </c>
      <c r="B63" s="23" t="s">
        <v>99</v>
      </c>
      <c r="C63" s="23"/>
      <c r="D63" s="101" t="s">
        <v>100</v>
      </c>
      <c r="E63" s="102"/>
      <c r="F63" s="102"/>
      <c r="G63" s="24" t="s">
        <v>16</v>
      </c>
      <c r="H63" s="30"/>
      <c r="I63" s="30"/>
      <c r="J63" s="26"/>
      <c r="K63" s="26">
        <f>IF(AND(H63= "",I63= ""), 0, ROUND(ROUND(J63, 2) * ROUND(IF(I63="",H63,I63),  2), 2))</f>
        <v>0</v>
      </c>
      <c r="L63" s="7"/>
      <c r="N63" s="27">
        <v>0.2</v>
      </c>
      <c r="R63" s="7">
        <v>491</v>
      </c>
    </row>
    <row r="64" spans="1:18" ht="33.75" customHeight="1" x14ac:dyDescent="0.25">
      <c r="A64" s="7" t="s">
        <v>70</v>
      </c>
      <c r="B64" s="31"/>
      <c r="C64" s="31"/>
      <c r="D64" s="103" t="s">
        <v>101</v>
      </c>
      <c r="E64" s="103"/>
      <c r="F64" s="103"/>
      <c r="G64" s="103"/>
      <c r="H64" s="103"/>
      <c r="I64" s="103"/>
      <c r="J64" s="103"/>
      <c r="K64" s="31"/>
    </row>
    <row r="65" spans="1:18" hidden="1" x14ac:dyDescent="0.25">
      <c r="A65" s="7" t="s">
        <v>60</v>
      </c>
    </row>
    <row r="66" spans="1:18" ht="16.5" x14ac:dyDescent="0.25">
      <c r="A66" s="7">
        <v>9</v>
      </c>
      <c r="B66" s="23" t="s">
        <v>102</v>
      </c>
      <c r="C66" s="23"/>
      <c r="D66" s="101" t="s">
        <v>103</v>
      </c>
      <c r="E66" s="102"/>
      <c r="F66" s="102"/>
      <c r="G66" s="24" t="s">
        <v>16</v>
      </c>
      <c r="H66" s="30"/>
      <c r="I66" s="30"/>
      <c r="J66" s="26"/>
      <c r="K66" s="26">
        <f>IF(AND(H66= "",I66= ""), 0, ROUND(ROUND(J66, 2) * ROUND(IF(I66="",H66,I66),  2), 2))</f>
        <v>0</v>
      </c>
      <c r="L66" s="7"/>
      <c r="N66" s="27">
        <v>0.2</v>
      </c>
      <c r="R66" s="7">
        <v>491</v>
      </c>
    </row>
    <row r="67" spans="1:18" ht="33.75" customHeight="1" x14ac:dyDescent="0.25">
      <c r="A67" s="7" t="s">
        <v>70</v>
      </c>
      <c r="B67" s="31"/>
      <c r="C67" s="31"/>
      <c r="D67" s="103" t="s">
        <v>104</v>
      </c>
      <c r="E67" s="103"/>
      <c r="F67" s="103"/>
      <c r="G67" s="103"/>
      <c r="H67" s="103"/>
      <c r="I67" s="103"/>
      <c r="J67" s="103"/>
      <c r="K67" s="31"/>
    </row>
    <row r="68" spans="1:18" hidden="1" x14ac:dyDescent="0.25">
      <c r="A68" s="7" t="s">
        <v>60</v>
      </c>
    </row>
    <row r="69" spans="1:18" hidden="1" x14ac:dyDescent="0.25">
      <c r="A69" s="7" t="s">
        <v>75</v>
      </c>
    </row>
    <row r="70" spans="1:18" x14ac:dyDescent="0.25">
      <c r="A70" s="7">
        <v>5</v>
      </c>
      <c r="B70" s="17" t="s">
        <v>105</v>
      </c>
      <c r="C70" s="17"/>
      <c r="D70" s="106" t="s">
        <v>106</v>
      </c>
      <c r="E70" s="106"/>
      <c r="F70" s="106"/>
      <c r="G70" s="28"/>
      <c r="H70" s="28"/>
      <c r="I70" s="28"/>
      <c r="J70" s="28"/>
      <c r="K70" s="29"/>
      <c r="L70" s="7"/>
    </row>
    <row r="71" spans="1:18" x14ac:dyDescent="0.25">
      <c r="A71" s="7">
        <v>9</v>
      </c>
      <c r="B71" s="23" t="s">
        <v>107</v>
      </c>
      <c r="C71" s="23"/>
      <c r="D71" s="101" t="s">
        <v>108</v>
      </c>
      <c r="E71" s="102"/>
      <c r="F71" s="102"/>
      <c r="G71" s="24" t="s">
        <v>16</v>
      </c>
      <c r="H71" s="30"/>
      <c r="I71" s="30"/>
      <c r="J71" s="26"/>
      <c r="K71" s="26">
        <f>IF(AND(H71= "",I71= ""), 0, ROUND(ROUND(J71, 2) * ROUND(IF(I71="",H71,I71),  2), 2))</f>
        <v>0</v>
      </c>
      <c r="L71" s="7"/>
      <c r="N71" s="27">
        <v>0.2</v>
      </c>
      <c r="R71" s="7">
        <v>491</v>
      </c>
    </row>
    <row r="72" spans="1:18" ht="90" customHeight="1" x14ac:dyDescent="0.25">
      <c r="A72" s="7" t="s">
        <v>70</v>
      </c>
      <c r="B72" s="31"/>
      <c r="C72" s="31"/>
      <c r="D72" s="103" t="s">
        <v>109</v>
      </c>
      <c r="E72" s="103"/>
      <c r="F72" s="103"/>
      <c r="G72" s="103"/>
      <c r="H72" s="103"/>
      <c r="I72" s="103"/>
      <c r="J72" s="103"/>
      <c r="K72" s="31"/>
    </row>
    <row r="73" spans="1:18" hidden="1" x14ac:dyDescent="0.25">
      <c r="A73" s="7" t="s">
        <v>60</v>
      </c>
    </row>
    <row r="74" spans="1:18" ht="16.5" x14ac:dyDescent="0.25">
      <c r="A74" s="7">
        <v>9</v>
      </c>
      <c r="B74" s="23" t="s">
        <v>110</v>
      </c>
      <c r="C74" s="23"/>
      <c r="D74" s="101" t="s">
        <v>111</v>
      </c>
      <c r="E74" s="102"/>
      <c r="F74" s="102"/>
      <c r="G74" s="24" t="s">
        <v>16</v>
      </c>
      <c r="H74" s="30"/>
      <c r="I74" s="30"/>
      <c r="J74" s="26"/>
      <c r="K74" s="26">
        <f>IF(AND(H74= "",I74= ""), 0, ROUND(ROUND(J74, 2) * ROUND(IF(I74="",H74,I74),  2), 2))</f>
        <v>0</v>
      </c>
      <c r="L74" s="7"/>
      <c r="N74" s="27">
        <v>0.2</v>
      </c>
      <c r="R74" s="7">
        <v>491</v>
      </c>
    </row>
    <row r="75" spans="1:18" ht="56.25" customHeight="1" x14ac:dyDescent="0.25">
      <c r="A75" s="7" t="s">
        <v>70</v>
      </c>
      <c r="B75" s="31"/>
      <c r="C75" s="31"/>
      <c r="D75" s="103" t="s">
        <v>112</v>
      </c>
      <c r="E75" s="103"/>
      <c r="F75" s="103"/>
      <c r="G75" s="103"/>
      <c r="H75" s="103"/>
      <c r="I75" s="103"/>
      <c r="J75" s="103"/>
      <c r="K75" s="31"/>
    </row>
    <row r="76" spans="1:18" hidden="1" x14ac:dyDescent="0.25">
      <c r="A76" s="7" t="s">
        <v>60</v>
      </c>
    </row>
    <row r="77" spans="1:18" hidden="1" x14ac:dyDescent="0.25">
      <c r="A77" s="7" t="s">
        <v>75</v>
      </c>
    </row>
    <row r="78" spans="1:18" x14ac:dyDescent="0.25">
      <c r="A78" s="7">
        <v>4</v>
      </c>
      <c r="B78" s="17" t="s">
        <v>113</v>
      </c>
      <c r="C78" s="17"/>
      <c r="D78" s="104" t="s">
        <v>114</v>
      </c>
      <c r="E78" s="104"/>
      <c r="F78" s="104"/>
      <c r="G78" s="21"/>
      <c r="H78" s="21"/>
      <c r="I78" s="21"/>
      <c r="J78" s="21"/>
      <c r="K78" s="22"/>
      <c r="L78" s="7"/>
    </row>
    <row r="79" spans="1:18" x14ac:dyDescent="0.25">
      <c r="A79" s="7">
        <v>5</v>
      </c>
      <c r="B79" s="17" t="s">
        <v>115</v>
      </c>
      <c r="C79" s="17"/>
      <c r="D79" s="106" t="s">
        <v>98</v>
      </c>
      <c r="E79" s="106"/>
      <c r="F79" s="106"/>
      <c r="G79" s="28"/>
      <c r="H79" s="28"/>
      <c r="I79" s="28"/>
      <c r="J79" s="28"/>
      <c r="K79" s="29"/>
      <c r="L79" s="7"/>
    </row>
    <row r="80" spans="1:18" ht="16.5" x14ac:dyDescent="0.25">
      <c r="A80" s="7">
        <v>9</v>
      </c>
      <c r="B80" s="23" t="s">
        <v>116</v>
      </c>
      <c r="C80" s="23"/>
      <c r="D80" s="101" t="s">
        <v>100</v>
      </c>
      <c r="E80" s="102"/>
      <c r="F80" s="102"/>
      <c r="G80" s="24" t="s">
        <v>16</v>
      </c>
      <c r="H80" s="30"/>
      <c r="I80" s="30"/>
      <c r="J80" s="26"/>
      <c r="K80" s="26">
        <f>IF(AND(H80= "",I80= ""), 0, ROUND(ROUND(J80, 2) * ROUND(IF(I80="",H80,I80),  2), 2))</f>
        <v>0</v>
      </c>
      <c r="L80" s="7"/>
      <c r="N80" s="27">
        <v>0.2</v>
      </c>
      <c r="R80" s="7">
        <v>491</v>
      </c>
    </row>
    <row r="81" spans="1:18" ht="33.75" customHeight="1" x14ac:dyDescent="0.25">
      <c r="A81" s="7" t="s">
        <v>70</v>
      </c>
      <c r="B81" s="31"/>
      <c r="C81" s="31"/>
      <c r="D81" s="103" t="s">
        <v>117</v>
      </c>
      <c r="E81" s="103"/>
      <c r="F81" s="103"/>
      <c r="G81" s="103"/>
      <c r="H81" s="103"/>
      <c r="I81" s="103"/>
      <c r="J81" s="103"/>
      <c r="K81" s="31"/>
    </row>
    <row r="82" spans="1:18" hidden="1" x14ac:dyDescent="0.25">
      <c r="A82" s="7" t="s">
        <v>60</v>
      </c>
    </row>
    <row r="83" spans="1:18" ht="16.5" x14ac:dyDescent="0.25">
      <c r="A83" s="7">
        <v>9</v>
      </c>
      <c r="B83" s="23" t="s">
        <v>118</v>
      </c>
      <c r="C83" s="23"/>
      <c r="D83" s="101" t="s">
        <v>103</v>
      </c>
      <c r="E83" s="102"/>
      <c r="F83" s="102"/>
      <c r="G83" s="24" t="s">
        <v>16</v>
      </c>
      <c r="H83" s="30"/>
      <c r="I83" s="30"/>
      <c r="J83" s="26"/>
      <c r="K83" s="26">
        <f>IF(AND(H83= "",I83= ""), 0, ROUND(ROUND(J83, 2) * ROUND(IF(I83="",H83,I83),  2), 2))</f>
        <v>0</v>
      </c>
      <c r="L83" s="7"/>
      <c r="N83" s="27">
        <v>0.2</v>
      </c>
      <c r="R83" s="7">
        <v>491</v>
      </c>
    </row>
    <row r="84" spans="1:18" ht="33.75" customHeight="1" x14ac:dyDescent="0.25">
      <c r="A84" s="7" t="s">
        <v>70</v>
      </c>
      <c r="B84" s="31"/>
      <c r="C84" s="31"/>
      <c r="D84" s="103" t="s">
        <v>119</v>
      </c>
      <c r="E84" s="103"/>
      <c r="F84" s="103"/>
      <c r="G84" s="103"/>
      <c r="H84" s="103"/>
      <c r="I84" s="103"/>
      <c r="J84" s="103"/>
      <c r="K84" s="31"/>
    </row>
    <row r="85" spans="1:18" hidden="1" x14ac:dyDescent="0.25">
      <c r="A85" s="7" t="s">
        <v>60</v>
      </c>
    </row>
    <row r="86" spans="1:18" hidden="1" x14ac:dyDescent="0.25">
      <c r="A86" s="7" t="s">
        <v>75</v>
      </c>
    </row>
    <row r="87" spans="1:18" hidden="1" x14ac:dyDescent="0.25">
      <c r="A87" s="7" t="s">
        <v>61</v>
      </c>
    </row>
    <row r="88" spans="1:18" x14ac:dyDescent="0.25">
      <c r="A88" s="7">
        <v>5</v>
      </c>
      <c r="B88" s="17" t="s">
        <v>120</v>
      </c>
      <c r="C88" s="17"/>
      <c r="D88" s="106" t="s">
        <v>121</v>
      </c>
      <c r="E88" s="106"/>
      <c r="F88" s="106"/>
      <c r="G88" s="28"/>
      <c r="H88" s="28"/>
      <c r="I88" s="28"/>
      <c r="J88" s="28"/>
      <c r="K88" s="29"/>
      <c r="L88" s="7"/>
    </row>
    <row r="89" spans="1:18" x14ac:dyDescent="0.25">
      <c r="A89" s="7">
        <v>9</v>
      </c>
      <c r="B89" s="23" t="s">
        <v>122</v>
      </c>
      <c r="C89" s="23"/>
      <c r="D89" s="101" t="s">
        <v>123</v>
      </c>
      <c r="E89" s="102"/>
      <c r="F89" s="102"/>
      <c r="G89" s="24" t="s">
        <v>16</v>
      </c>
      <c r="H89" s="30"/>
      <c r="I89" s="30"/>
      <c r="J89" s="26"/>
      <c r="K89" s="26">
        <f>IF(AND(H89= "",I89= ""), 0, ROUND(ROUND(J89, 2) * ROUND(IF(I89="",H89,I89),  2), 2))</f>
        <v>0</v>
      </c>
      <c r="L89" s="7"/>
      <c r="N89" s="27">
        <v>0.2</v>
      </c>
      <c r="R89" s="7">
        <v>491</v>
      </c>
    </row>
    <row r="90" spans="1:18" ht="78.75" customHeight="1" x14ac:dyDescent="0.25">
      <c r="A90" s="7" t="s">
        <v>70</v>
      </c>
      <c r="B90" s="31"/>
      <c r="C90" s="31"/>
      <c r="D90" s="103" t="s">
        <v>124</v>
      </c>
      <c r="E90" s="103"/>
      <c r="F90" s="103"/>
      <c r="G90" s="103"/>
      <c r="H90" s="103"/>
      <c r="I90" s="103"/>
      <c r="J90" s="103"/>
      <c r="K90" s="31"/>
    </row>
    <row r="91" spans="1:18" hidden="1" x14ac:dyDescent="0.25">
      <c r="A91" s="7" t="s">
        <v>60</v>
      </c>
    </row>
    <row r="92" spans="1:18" ht="16.5" x14ac:dyDescent="0.25">
      <c r="A92" s="7">
        <v>9</v>
      </c>
      <c r="B92" s="23" t="s">
        <v>125</v>
      </c>
      <c r="C92" s="23"/>
      <c r="D92" s="101" t="s">
        <v>111</v>
      </c>
      <c r="E92" s="102"/>
      <c r="F92" s="102"/>
      <c r="G92" s="24" t="s">
        <v>16</v>
      </c>
      <c r="H92" s="30"/>
      <c r="I92" s="30"/>
      <c r="J92" s="26"/>
      <c r="K92" s="26">
        <f>IF(AND(H92= "",I92= ""), 0, ROUND(ROUND(J92, 2) * ROUND(IF(I92="",H92,I92),  2), 2))</f>
        <v>0</v>
      </c>
      <c r="L92" s="7"/>
      <c r="N92" s="27">
        <v>0.2</v>
      </c>
      <c r="R92" s="7">
        <v>491</v>
      </c>
    </row>
    <row r="93" spans="1:18" ht="56.25" customHeight="1" x14ac:dyDescent="0.25">
      <c r="A93" s="7" t="s">
        <v>70</v>
      </c>
      <c r="B93" s="31"/>
      <c r="C93" s="31"/>
      <c r="D93" s="103" t="s">
        <v>126</v>
      </c>
      <c r="E93" s="103"/>
      <c r="F93" s="103"/>
      <c r="G93" s="103"/>
      <c r="H93" s="103"/>
      <c r="I93" s="103"/>
      <c r="J93" s="103"/>
      <c r="K93" s="31"/>
    </row>
    <row r="94" spans="1:18" hidden="1" x14ac:dyDescent="0.25">
      <c r="A94" s="7" t="s">
        <v>60</v>
      </c>
    </row>
    <row r="95" spans="1:18" hidden="1" x14ac:dyDescent="0.25">
      <c r="A95" s="7" t="s">
        <v>75</v>
      </c>
    </row>
    <row r="96" spans="1:18" x14ac:dyDescent="0.25">
      <c r="A96" s="7">
        <v>5</v>
      </c>
      <c r="B96" s="17" t="s">
        <v>127</v>
      </c>
      <c r="C96" s="17"/>
      <c r="D96" s="106" t="s">
        <v>128</v>
      </c>
      <c r="E96" s="106"/>
      <c r="F96" s="106"/>
      <c r="G96" s="28"/>
      <c r="H96" s="28"/>
      <c r="I96" s="28"/>
      <c r="J96" s="28"/>
      <c r="K96" s="29"/>
      <c r="L96" s="7"/>
    </row>
    <row r="97" spans="1:18" x14ac:dyDescent="0.25">
      <c r="A97" s="7">
        <v>9</v>
      </c>
      <c r="B97" s="23" t="s">
        <v>129</v>
      </c>
      <c r="C97" s="23"/>
      <c r="D97" s="101" t="s">
        <v>130</v>
      </c>
      <c r="E97" s="102"/>
      <c r="F97" s="102"/>
      <c r="G97" s="24" t="s">
        <v>16</v>
      </c>
      <c r="H97" s="30"/>
      <c r="I97" s="30"/>
      <c r="J97" s="26"/>
      <c r="K97" s="26">
        <f>IF(AND(H97= "",I97= ""), 0, ROUND(ROUND(J97, 2) * ROUND(IF(I97="",H97,I97),  2), 2))</f>
        <v>0</v>
      </c>
      <c r="L97" s="7"/>
      <c r="N97" s="27">
        <v>0.2</v>
      </c>
      <c r="R97" s="7">
        <v>491</v>
      </c>
    </row>
    <row r="98" spans="1:18" ht="45" customHeight="1" x14ac:dyDescent="0.25">
      <c r="A98" s="7" t="s">
        <v>70</v>
      </c>
      <c r="B98" s="31"/>
      <c r="C98" s="31"/>
      <c r="D98" s="103" t="s">
        <v>131</v>
      </c>
      <c r="E98" s="103"/>
      <c r="F98" s="103"/>
      <c r="G98" s="103"/>
      <c r="H98" s="103"/>
      <c r="I98" s="103"/>
      <c r="J98" s="103"/>
      <c r="K98" s="31"/>
    </row>
    <row r="99" spans="1:18" hidden="1" x14ac:dyDescent="0.25">
      <c r="A99" s="7" t="s">
        <v>60</v>
      </c>
    </row>
    <row r="100" spans="1:18" hidden="1" x14ac:dyDescent="0.25">
      <c r="A100" s="7" t="s">
        <v>75</v>
      </c>
    </row>
    <row r="101" spans="1:18" x14ac:dyDescent="0.25">
      <c r="A101" s="7">
        <v>4</v>
      </c>
      <c r="B101" s="17" t="s">
        <v>132</v>
      </c>
      <c r="C101" s="17"/>
      <c r="D101" s="104" t="s">
        <v>133</v>
      </c>
      <c r="E101" s="104"/>
      <c r="F101" s="104"/>
      <c r="G101" s="21"/>
      <c r="H101" s="21"/>
      <c r="I101" s="21"/>
      <c r="J101" s="21"/>
      <c r="K101" s="22"/>
      <c r="L101" s="7"/>
    </row>
    <row r="102" spans="1:18" x14ac:dyDescent="0.25">
      <c r="A102" s="7">
        <v>8</v>
      </c>
      <c r="B102" s="23" t="s">
        <v>134</v>
      </c>
      <c r="C102" s="23"/>
      <c r="D102" s="105" t="s">
        <v>135</v>
      </c>
      <c r="E102" s="105"/>
      <c r="F102" s="105"/>
      <c r="K102" s="32"/>
      <c r="L102" s="7"/>
    </row>
    <row r="103" spans="1:18" ht="16.5" x14ac:dyDescent="0.25">
      <c r="A103" s="7">
        <v>9</v>
      </c>
      <c r="B103" s="23" t="s">
        <v>136</v>
      </c>
      <c r="C103" s="23"/>
      <c r="D103" s="101" t="s">
        <v>42</v>
      </c>
      <c r="E103" s="102"/>
      <c r="F103" s="102"/>
      <c r="G103" s="24" t="s">
        <v>16</v>
      </c>
      <c r="H103" s="30">
        <v>99.18</v>
      </c>
      <c r="I103" s="30"/>
      <c r="J103" s="26">
        <v>26.8</v>
      </c>
      <c r="K103" s="26">
        <f>IF(AND(H103= "",I103= ""), 0, ROUND(ROUND(J103, 2) * ROUND(IF(I103="",H103,I103),  2), 2))</f>
        <v>2658.02</v>
      </c>
      <c r="L103" s="7"/>
      <c r="N103" s="27">
        <v>0.2</v>
      </c>
      <c r="R103" s="7">
        <v>491</v>
      </c>
    </row>
    <row r="104" spans="1:18" ht="78.75" customHeight="1" x14ac:dyDescent="0.25">
      <c r="A104" s="7" t="s">
        <v>70</v>
      </c>
      <c r="B104" s="31"/>
      <c r="C104" s="31"/>
      <c r="D104" s="103" t="s">
        <v>137</v>
      </c>
      <c r="E104" s="103"/>
      <c r="F104" s="103"/>
      <c r="G104" s="103"/>
      <c r="H104" s="103"/>
      <c r="I104" s="103"/>
      <c r="J104" s="103"/>
      <c r="K104" s="31"/>
    </row>
    <row r="105" spans="1:18" hidden="1" x14ac:dyDescent="0.25">
      <c r="A105" s="7" t="s">
        <v>60</v>
      </c>
    </row>
    <row r="106" spans="1:18" hidden="1" x14ac:dyDescent="0.25">
      <c r="A106" s="7" t="s">
        <v>138</v>
      </c>
    </row>
    <row r="107" spans="1:18" hidden="1" x14ac:dyDescent="0.25">
      <c r="A107" s="7" t="s">
        <v>61</v>
      </c>
    </row>
    <row r="108" spans="1:18" x14ac:dyDescent="0.25">
      <c r="A108" s="7">
        <v>4</v>
      </c>
      <c r="B108" s="17" t="s">
        <v>139</v>
      </c>
      <c r="C108" s="17"/>
      <c r="D108" s="104" t="s">
        <v>140</v>
      </c>
      <c r="E108" s="104"/>
      <c r="F108" s="104"/>
      <c r="G108" s="21"/>
      <c r="H108" s="21"/>
      <c r="I108" s="21"/>
      <c r="J108" s="21"/>
      <c r="K108" s="22"/>
      <c r="L108" s="7"/>
    </row>
    <row r="109" spans="1:18" x14ac:dyDescent="0.25">
      <c r="A109" s="7">
        <v>9</v>
      </c>
      <c r="B109" s="23" t="s">
        <v>141</v>
      </c>
      <c r="C109" s="23"/>
      <c r="D109" s="101" t="s">
        <v>142</v>
      </c>
      <c r="E109" s="102"/>
      <c r="F109" s="102"/>
      <c r="G109" s="24" t="s">
        <v>59</v>
      </c>
      <c r="H109" s="25">
        <v>1</v>
      </c>
      <c r="I109" s="25"/>
      <c r="J109" s="26">
        <v>420</v>
      </c>
      <c r="K109" s="26">
        <f>IF(AND(H109= "",I109= ""), 0, ROUND(ROUND(J109, 2) * ROUND(IF(I109="",H109,I109),  0), 2))</f>
        <v>420</v>
      </c>
      <c r="L109" s="7"/>
      <c r="N109" s="27">
        <v>0.2</v>
      </c>
      <c r="R109" s="7">
        <v>491</v>
      </c>
    </row>
    <row r="110" spans="1:18" ht="45" customHeight="1" x14ac:dyDescent="0.25">
      <c r="A110" s="7" t="s">
        <v>70</v>
      </c>
      <c r="B110" s="31"/>
      <c r="C110" s="31"/>
      <c r="D110" s="103" t="s">
        <v>143</v>
      </c>
      <c r="E110" s="103"/>
      <c r="F110" s="103"/>
      <c r="G110" s="103"/>
      <c r="H110" s="103"/>
      <c r="I110" s="103"/>
      <c r="J110" s="103"/>
      <c r="K110" s="31"/>
    </row>
    <row r="111" spans="1:18" hidden="1" x14ac:dyDescent="0.25">
      <c r="A111" s="7" t="s">
        <v>60</v>
      </c>
    </row>
    <row r="112" spans="1:18" ht="16.5" x14ac:dyDescent="0.25">
      <c r="A112" s="7">
        <v>9</v>
      </c>
      <c r="B112" s="23" t="s">
        <v>144</v>
      </c>
      <c r="C112" s="23"/>
      <c r="D112" s="101" t="s">
        <v>145</v>
      </c>
      <c r="E112" s="102"/>
      <c r="F112" s="102"/>
      <c r="G112" s="24" t="s">
        <v>59</v>
      </c>
      <c r="H112" s="25">
        <v>1</v>
      </c>
      <c r="I112" s="25"/>
      <c r="J112" s="26">
        <v>225</v>
      </c>
      <c r="K112" s="26">
        <f>IF(AND(H112= "",I112= ""), 0, ROUND(ROUND(J112, 2) * ROUND(IF(I112="",H112,I112),  0), 2))</f>
        <v>225</v>
      </c>
      <c r="L112" s="7"/>
      <c r="N112" s="27">
        <v>0.2</v>
      </c>
      <c r="R112" s="7">
        <v>491</v>
      </c>
    </row>
    <row r="113" spans="1:18" ht="45" customHeight="1" x14ac:dyDescent="0.25">
      <c r="A113" s="7" t="s">
        <v>70</v>
      </c>
      <c r="B113" s="31"/>
      <c r="C113" s="31"/>
      <c r="D113" s="103" t="s">
        <v>146</v>
      </c>
      <c r="E113" s="103"/>
      <c r="F113" s="103"/>
      <c r="G113" s="103"/>
      <c r="H113" s="103"/>
      <c r="I113" s="103"/>
      <c r="J113" s="103"/>
      <c r="K113" s="31"/>
    </row>
    <row r="114" spans="1:18" hidden="1" x14ac:dyDescent="0.25">
      <c r="A114" s="7" t="s">
        <v>60</v>
      </c>
    </row>
    <row r="115" spans="1:18" hidden="1" x14ac:dyDescent="0.25">
      <c r="A115" s="7" t="s">
        <v>61</v>
      </c>
    </row>
    <row r="116" spans="1:18" x14ac:dyDescent="0.25">
      <c r="A116" s="7" t="s">
        <v>48</v>
      </c>
      <c r="B116" s="20"/>
      <c r="C116" s="20"/>
      <c r="D116" s="99"/>
      <c r="E116" s="99"/>
      <c r="F116" s="99"/>
      <c r="K116" s="20"/>
    </row>
    <row r="117" spans="1:18" x14ac:dyDescent="0.25">
      <c r="B117" s="20"/>
      <c r="C117" s="20"/>
      <c r="D117" s="87" t="s">
        <v>63</v>
      </c>
      <c r="E117" s="88"/>
      <c r="F117" s="88"/>
      <c r="G117" s="85"/>
      <c r="H117" s="85"/>
      <c r="I117" s="85"/>
      <c r="J117" s="85"/>
      <c r="K117" s="86"/>
    </row>
    <row r="118" spans="1:18" x14ac:dyDescent="0.25">
      <c r="B118" s="20"/>
      <c r="C118" s="20"/>
      <c r="D118" s="90"/>
      <c r="E118" s="49"/>
      <c r="F118" s="49"/>
      <c r="G118" s="49"/>
      <c r="H118" s="49"/>
      <c r="I118" s="49"/>
      <c r="J118" s="49"/>
      <c r="K118" s="89"/>
    </row>
    <row r="119" spans="1:18" x14ac:dyDescent="0.25">
      <c r="B119" s="20"/>
      <c r="C119" s="20"/>
      <c r="D119" s="93" t="s">
        <v>49</v>
      </c>
      <c r="E119" s="94"/>
      <c r="F119" s="94"/>
      <c r="G119" s="91">
        <f>SUMIF(L32:L116, IF(L31="","",L31), K32:K116)</f>
        <v>31514.71</v>
      </c>
      <c r="H119" s="91"/>
      <c r="I119" s="91"/>
      <c r="J119" s="91"/>
      <c r="K119" s="92"/>
    </row>
    <row r="120" spans="1:18" hidden="1" x14ac:dyDescent="0.25">
      <c r="B120" s="20"/>
      <c r="C120" s="20"/>
      <c r="D120" s="97" t="s">
        <v>50</v>
      </c>
      <c r="E120" s="98"/>
      <c r="F120" s="98"/>
      <c r="G120" s="95">
        <f>ROUND(SUMIF(L32:L116, IF(L31="","",L31), K32:K116) * 0.2, 2)</f>
        <v>6302.94</v>
      </c>
      <c r="H120" s="95"/>
      <c r="I120" s="95"/>
      <c r="J120" s="95"/>
      <c r="K120" s="96"/>
    </row>
    <row r="121" spans="1:18" hidden="1" x14ac:dyDescent="0.25">
      <c r="B121" s="20"/>
      <c r="C121" s="20"/>
      <c r="D121" s="93" t="s">
        <v>51</v>
      </c>
      <c r="E121" s="94"/>
      <c r="F121" s="94"/>
      <c r="G121" s="91">
        <f>SUM(G119:G120)</f>
        <v>37817.65</v>
      </c>
      <c r="H121" s="91"/>
      <c r="I121" s="91"/>
      <c r="J121" s="91"/>
      <c r="K121" s="92"/>
    </row>
    <row r="122" spans="1:18" ht="47.25" customHeight="1" x14ac:dyDescent="0.25">
      <c r="A122" s="7">
        <v>3</v>
      </c>
      <c r="B122" s="17" t="s">
        <v>147</v>
      </c>
      <c r="C122" s="17"/>
      <c r="D122" s="100" t="s">
        <v>148</v>
      </c>
      <c r="E122" s="100"/>
      <c r="F122" s="100"/>
      <c r="G122" s="18"/>
      <c r="H122" s="18"/>
      <c r="I122" s="18"/>
      <c r="J122" s="18"/>
      <c r="K122" s="19"/>
      <c r="L122" s="7"/>
    </row>
    <row r="123" spans="1:18" x14ac:dyDescent="0.25">
      <c r="A123" s="7">
        <v>9</v>
      </c>
      <c r="B123" s="23" t="s">
        <v>149</v>
      </c>
      <c r="C123" s="23"/>
      <c r="D123" s="101" t="s">
        <v>150</v>
      </c>
      <c r="E123" s="102"/>
      <c r="F123" s="102"/>
      <c r="G123" s="24" t="s">
        <v>17</v>
      </c>
      <c r="H123" s="25"/>
      <c r="I123" s="25"/>
      <c r="J123" s="26"/>
      <c r="K123" s="26">
        <f>IF(AND(H123= "",I123= ""), 0, ROUND(ROUND(J123, 2) * ROUND(IF(I123="",H123,I123),  0), 2))</f>
        <v>0</v>
      </c>
      <c r="L123" s="7"/>
      <c r="N123" s="27">
        <v>0.2</v>
      </c>
      <c r="R123" s="7">
        <v>491</v>
      </c>
    </row>
    <row r="124" spans="1:18" hidden="1" x14ac:dyDescent="0.25">
      <c r="A124" s="7" t="s">
        <v>60</v>
      </c>
    </row>
    <row r="125" spans="1:18" x14ac:dyDescent="0.25">
      <c r="A125" s="7">
        <v>9</v>
      </c>
      <c r="B125" s="23" t="s">
        <v>151</v>
      </c>
      <c r="C125" s="23"/>
      <c r="D125" s="101" t="s">
        <v>152</v>
      </c>
      <c r="E125" s="102"/>
      <c r="F125" s="102"/>
      <c r="G125" s="24" t="s">
        <v>17</v>
      </c>
      <c r="H125" s="25"/>
      <c r="I125" s="25"/>
      <c r="J125" s="26"/>
      <c r="K125" s="26">
        <f>IF(AND(H125= "",I125= ""), 0, ROUND(ROUND(J125, 2) * ROUND(IF(I125="",H125,I125),  0), 2))</f>
        <v>0</v>
      </c>
      <c r="L125" s="7"/>
      <c r="N125" s="27">
        <v>0.2</v>
      </c>
      <c r="R125" s="7">
        <v>491</v>
      </c>
    </row>
    <row r="126" spans="1:18" hidden="1" x14ac:dyDescent="0.25">
      <c r="A126" s="7" t="s">
        <v>60</v>
      </c>
    </row>
    <row r="127" spans="1:18" x14ac:dyDescent="0.25">
      <c r="A127" s="7" t="s">
        <v>48</v>
      </c>
      <c r="B127" s="20"/>
      <c r="C127" s="20"/>
      <c r="D127" s="99"/>
      <c r="E127" s="99"/>
      <c r="F127" s="99"/>
      <c r="K127" s="20"/>
    </row>
    <row r="128" spans="1:18" ht="38.25" customHeight="1" x14ac:dyDescent="0.25">
      <c r="B128" s="20"/>
      <c r="C128" s="20"/>
      <c r="D128" s="87" t="s">
        <v>148</v>
      </c>
      <c r="E128" s="88"/>
      <c r="F128" s="88"/>
      <c r="G128" s="85"/>
      <c r="H128" s="85"/>
      <c r="I128" s="85"/>
      <c r="J128" s="85"/>
      <c r="K128" s="86"/>
    </row>
    <row r="129" spans="1:11" x14ac:dyDescent="0.25">
      <c r="B129" s="20"/>
      <c r="C129" s="20"/>
      <c r="D129" s="90"/>
      <c r="E129" s="49"/>
      <c r="F129" s="49"/>
      <c r="G129" s="49"/>
      <c r="H129" s="49"/>
      <c r="I129" s="49"/>
      <c r="J129" s="49"/>
      <c r="K129" s="89"/>
    </row>
    <row r="130" spans="1:11" x14ac:dyDescent="0.25">
      <c r="B130" s="20"/>
      <c r="C130" s="20"/>
      <c r="D130" s="93" t="s">
        <v>49</v>
      </c>
      <c r="E130" s="94"/>
      <c r="F130" s="94"/>
      <c r="G130" s="91">
        <f>SUMIF(L123:L127, IF(L122="","",L122), K123:K127)</f>
        <v>0</v>
      </c>
      <c r="H130" s="91"/>
      <c r="I130" s="91"/>
      <c r="J130" s="91"/>
      <c r="K130" s="92"/>
    </row>
    <row r="131" spans="1:11" hidden="1" x14ac:dyDescent="0.25">
      <c r="B131" s="20"/>
      <c r="C131" s="20"/>
      <c r="D131" s="97" t="s">
        <v>50</v>
      </c>
      <c r="E131" s="98"/>
      <c r="F131" s="98"/>
      <c r="G131" s="95">
        <f>ROUND(SUMIF(L123:L127, IF(L122="","",L122), K123:K127) * 0.2, 2)</f>
        <v>0</v>
      </c>
      <c r="H131" s="95"/>
      <c r="I131" s="95"/>
      <c r="J131" s="95"/>
      <c r="K131" s="96"/>
    </row>
    <row r="132" spans="1:11" hidden="1" x14ac:dyDescent="0.25">
      <c r="B132" s="20"/>
      <c r="C132" s="20"/>
      <c r="D132" s="93" t="s">
        <v>51</v>
      </c>
      <c r="E132" s="94"/>
      <c r="F132" s="94"/>
      <c r="G132" s="91">
        <f>SUM(G130:G131)</f>
        <v>0</v>
      </c>
      <c r="H132" s="91"/>
      <c r="I132" s="91"/>
      <c r="J132" s="91"/>
      <c r="K132" s="92"/>
    </row>
    <row r="133" spans="1:11" x14ac:dyDescent="0.25">
      <c r="A133" s="7" t="s">
        <v>153</v>
      </c>
      <c r="B133" s="20"/>
      <c r="C133" s="20"/>
      <c r="D133" s="99"/>
      <c r="E133" s="99"/>
      <c r="F133" s="99"/>
      <c r="K133" s="20"/>
    </row>
    <row r="134" spans="1:11" x14ac:dyDescent="0.25">
      <c r="B134" s="20"/>
      <c r="C134" s="20"/>
      <c r="D134" s="87" t="s">
        <v>45</v>
      </c>
      <c r="E134" s="88"/>
      <c r="F134" s="88"/>
      <c r="G134" s="85"/>
      <c r="H134" s="85"/>
      <c r="I134" s="85"/>
      <c r="J134" s="85"/>
      <c r="K134" s="86"/>
    </row>
    <row r="135" spans="1:11" x14ac:dyDescent="0.25">
      <c r="B135" s="20"/>
      <c r="C135" s="20"/>
      <c r="D135" s="90"/>
      <c r="E135" s="49"/>
      <c r="F135" s="49"/>
      <c r="G135" s="49"/>
      <c r="H135" s="49"/>
      <c r="I135" s="49"/>
      <c r="J135" s="49"/>
      <c r="K135" s="89"/>
    </row>
    <row r="136" spans="1:11" x14ac:dyDescent="0.25">
      <c r="B136" s="20"/>
      <c r="C136" s="20"/>
      <c r="D136" s="93" t="s">
        <v>49</v>
      </c>
      <c r="E136" s="94"/>
      <c r="F136" s="94"/>
      <c r="G136" s="91">
        <f>SUMIF(L6:L133, IF(L5="","",L5), K6:K133)</f>
        <v>31514.71</v>
      </c>
      <c r="H136" s="91"/>
      <c r="I136" s="91"/>
      <c r="J136" s="91"/>
      <c r="K136" s="92"/>
    </row>
    <row r="137" spans="1:11" hidden="1" x14ac:dyDescent="0.25">
      <c r="B137" s="20"/>
      <c r="C137" s="20"/>
      <c r="D137" s="97" t="s">
        <v>50</v>
      </c>
      <c r="E137" s="98"/>
      <c r="F137" s="98"/>
      <c r="G137" s="95">
        <f>ROUND(SUMIF(L6:L133, IF(L5="","",L5), K6:K133) * 0.2, 2)</f>
        <v>6302.94</v>
      </c>
      <c r="H137" s="95"/>
      <c r="I137" s="95"/>
      <c r="J137" s="95"/>
      <c r="K137" s="96"/>
    </row>
    <row r="138" spans="1:11" hidden="1" x14ac:dyDescent="0.25">
      <c r="B138" s="20"/>
      <c r="C138" s="20"/>
      <c r="D138" s="93" t="s">
        <v>51</v>
      </c>
      <c r="E138" s="94"/>
      <c r="F138" s="94"/>
      <c r="G138" s="91">
        <f>SUM(G136:G137)</f>
        <v>37817.65</v>
      </c>
      <c r="H138" s="91"/>
      <c r="I138" s="91"/>
      <c r="J138" s="91"/>
      <c r="K138" s="92"/>
    </row>
    <row r="139" spans="1:11" ht="31.5" customHeight="1" x14ac:dyDescent="0.25">
      <c r="B139" s="3"/>
      <c r="C139" s="3"/>
      <c r="D139" s="70" t="s">
        <v>154</v>
      </c>
      <c r="E139" s="70"/>
      <c r="F139" s="70"/>
      <c r="G139" s="70"/>
      <c r="H139" s="70"/>
      <c r="I139" s="70"/>
      <c r="J139" s="70"/>
      <c r="K139" s="70"/>
    </row>
    <row r="141" spans="1:11" ht="15.75" x14ac:dyDescent="0.25">
      <c r="D141" s="71" t="s">
        <v>155</v>
      </c>
      <c r="E141" s="71"/>
      <c r="F141" s="71"/>
      <c r="G141" s="71"/>
      <c r="H141" s="71"/>
      <c r="I141" s="71"/>
      <c r="J141" s="71"/>
      <c r="K141" s="71"/>
    </row>
    <row r="142" spans="1:11" x14ac:dyDescent="0.25">
      <c r="D142" s="74" t="s">
        <v>45</v>
      </c>
      <c r="E142" s="75"/>
      <c r="F142" s="75"/>
      <c r="G142" s="72">
        <f>SUMIF(L22:L125, "", K22:K125)</f>
        <v>31514.71</v>
      </c>
      <c r="H142" s="73"/>
      <c r="I142" s="73"/>
      <c r="J142" s="73"/>
      <c r="K142" s="73"/>
    </row>
    <row r="143" spans="1:11" x14ac:dyDescent="0.25">
      <c r="D143" s="76" t="s">
        <v>156</v>
      </c>
      <c r="E143" s="77"/>
      <c r="F143" s="77"/>
      <c r="G143" s="34"/>
      <c r="H143" s="34"/>
      <c r="I143" s="34"/>
      <c r="J143" s="34"/>
      <c r="K143" s="35"/>
    </row>
    <row r="144" spans="1:11" x14ac:dyDescent="0.25">
      <c r="D144" s="78"/>
      <c r="E144" s="79"/>
      <c r="F144" s="79"/>
      <c r="G144" s="79"/>
      <c r="H144" s="79"/>
      <c r="I144" s="79"/>
      <c r="J144" s="79"/>
      <c r="K144" s="80"/>
    </row>
    <row r="145" spans="1:11" x14ac:dyDescent="0.25">
      <c r="A145" s="36"/>
      <c r="D145" s="81" t="s">
        <v>49</v>
      </c>
      <c r="E145" s="49"/>
      <c r="F145" s="49"/>
      <c r="G145" s="82">
        <f>SUMIF(L6:L139, IF(L5="","",L5), K6:K139)</f>
        <v>31514.71</v>
      </c>
      <c r="H145" s="83"/>
      <c r="I145" s="83"/>
      <c r="J145" s="83"/>
      <c r="K145" s="84"/>
    </row>
    <row r="146" spans="1:11" x14ac:dyDescent="0.25">
      <c r="A146" s="36"/>
      <c r="D146" s="81" t="s">
        <v>50</v>
      </c>
      <c r="E146" s="49"/>
      <c r="F146" s="49"/>
      <c r="G146" s="82">
        <f>ROUND(SUMIF(L6:L139, IF(L5="","",L5), K6:K139) * 0.2, 2)</f>
        <v>6302.94</v>
      </c>
      <c r="H146" s="83"/>
      <c r="I146" s="83"/>
      <c r="J146" s="83"/>
      <c r="K146" s="84"/>
    </row>
    <row r="147" spans="1:11" x14ac:dyDescent="0.25">
      <c r="D147" s="60" t="s">
        <v>51</v>
      </c>
      <c r="E147" s="61"/>
      <c r="F147" s="61"/>
      <c r="G147" s="62">
        <f>SUM(G145:G146)</f>
        <v>37817.65</v>
      </c>
      <c r="H147" s="63"/>
      <c r="I147" s="63"/>
      <c r="J147" s="63"/>
      <c r="K147" s="64"/>
    </row>
    <row r="148" spans="1:11" x14ac:dyDescent="0.25">
      <c r="D148" s="65"/>
      <c r="E148" s="49"/>
      <c r="F148" s="49"/>
      <c r="G148" s="49"/>
      <c r="H148" s="49"/>
      <c r="I148" s="49"/>
      <c r="J148" s="49"/>
      <c r="K148" s="49"/>
    </row>
    <row r="149" spans="1:11" x14ac:dyDescent="0.25">
      <c r="D149" s="66" t="s">
        <v>157</v>
      </c>
      <c r="E149" s="66"/>
      <c r="F149" s="66"/>
      <c r="G149" s="66"/>
      <c r="H149" s="66"/>
      <c r="I149" s="66"/>
      <c r="J149" s="66"/>
      <c r="K149" s="66"/>
    </row>
    <row r="150" spans="1:11" x14ac:dyDescent="0.25">
      <c r="D150" s="67" t="str">
        <f>IF(Paramètres!AA2&lt;&gt;"",Paramètres!AA2,"")</f>
        <v>Trente sept mille huit cent dix-sept euros et soixante cinq centimes</v>
      </c>
      <c r="E150" s="67"/>
      <c r="F150" s="67"/>
      <c r="G150" s="67"/>
      <c r="H150" s="67"/>
      <c r="I150" s="67"/>
      <c r="J150" s="67"/>
      <c r="K150" s="67"/>
    </row>
    <row r="151" spans="1:11" x14ac:dyDescent="0.25">
      <c r="D151" s="67"/>
      <c r="E151" s="67"/>
      <c r="F151" s="67"/>
      <c r="G151" s="67"/>
      <c r="H151" s="67"/>
      <c r="I151" s="67"/>
      <c r="J151" s="67"/>
      <c r="K151" s="67"/>
    </row>
    <row r="152" spans="1:11" ht="56.85" customHeight="1" x14ac:dyDescent="0.25">
      <c r="G152" s="68" t="s">
        <v>158</v>
      </c>
      <c r="H152" s="68"/>
      <c r="I152" s="68"/>
      <c r="J152" s="68"/>
      <c r="K152" s="68"/>
    </row>
    <row r="154" spans="1:11" ht="85.35" customHeight="1" x14ac:dyDescent="0.25">
      <c r="D154" s="69" t="s">
        <v>159</v>
      </c>
      <c r="E154" s="69"/>
      <c r="G154" s="69" t="s">
        <v>160</v>
      </c>
      <c r="H154" s="69"/>
      <c r="I154" s="69"/>
      <c r="J154" s="69"/>
      <c r="K154" s="69"/>
    </row>
  </sheetData>
  <mergeCells count="148">
    <mergeCell ref="D3:F3"/>
    <mergeCell ref="D4:F4"/>
    <mergeCell ref="D5:F5"/>
    <mergeCell ref="D6:F6"/>
    <mergeCell ref="D7:F7"/>
    <mergeCell ref="G8:K8"/>
    <mergeCell ref="D8:F8"/>
    <mergeCell ref="G9:K9"/>
    <mergeCell ref="D9:F9"/>
    <mergeCell ref="G10:K10"/>
    <mergeCell ref="D10:F10"/>
    <mergeCell ref="G11:K11"/>
    <mergeCell ref="D11:F11"/>
    <mergeCell ref="G12:K12"/>
    <mergeCell ref="D12:F12"/>
    <mergeCell ref="D13:F13"/>
    <mergeCell ref="D14:F14"/>
    <mergeCell ref="G15:K15"/>
    <mergeCell ref="D15:F15"/>
    <mergeCell ref="G16:K16"/>
    <mergeCell ref="D16:F16"/>
    <mergeCell ref="G17:K17"/>
    <mergeCell ref="D17:F17"/>
    <mergeCell ref="G18:K18"/>
    <mergeCell ref="D18:F18"/>
    <mergeCell ref="G19:K19"/>
    <mergeCell ref="D19:F19"/>
    <mergeCell ref="D20:F20"/>
    <mergeCell ref="D21:F21"/>
    <mergeCell ref="D22:F22"/>
    <mergeCell ref="D25:F25"/>
    <mergeCell ref="G26:K26"/>
    <mergeCell ref="D26:F26"/>
    <mergeCell ref="G27:K27"/>
    <mergeCell ref="D27:F27"/>
    <mergeCell ref="G28:K28"/>
    <mergeCell ref="D28:F28"/>
    <mergeCell ref="G29:K29"/>
    <mergeCell ref="D29:F29"/>
    <mergeCell ref="G30:K30"/>
    <mergeCell ref="D30:F30"/>
    <mergeCell ref="D31:F31"/>
    <mergeCell ref="D32:F32"/>
    <mergeCell ref="D33:F33"/>
    <mergeCell ref="D34:F34"/>
    <mergeCell ref="D35:J35"/>
    <mergeCell ref="D37:F37"/>
    <mergeCell ref="D38:J38"/>
    <mergeCell ref="D41:F41"/>
    <mergeCell ref="D42:F42"/>
    <mergeCell ref="D43:J43"/>
    <mergeCell ref="D46:F46"/>
    <mergeCell ref="D47:F47"/>
    <mergeCell ref="D48:J48"/>
    <mergeCell ref="D50:F50"/>
    <mergeCell ref="D51:J51"/>
    <mergeCell ref="D54:F54"/>
    <mergeCell ref="D55:F55"/>
    <mergeCell ref="D56:J56"/>
    <mergeCell ref="D60:F60"/>
    <mergeCell ref="D62:F62"/>
    <mergeCell ref="D63:F63"/>
    <mergeCell ref="D64:J64"/>
    <mergeCell ref="D66:F66"/>
    <mergeCell ref="D67:J67"/>
    <mergeCell ref="D70:F70"/>
    <mergeCell ref="D71:F71"/>
    <mergeCell ref="D72:J72"/>
    <mergeCell ref="D74:F74"/>
    <mergeCell ref="D75:J75"/>
    <mergeCell ref="D78:F78"/>
    <mergeCell ref="D79:F79"/>
    <mergeCell ref="D80:F80"/>
    <mergeCell ref="D81:J81"/>
    <mergeCell ref="D83:F83"/>
    <mergeCell ref="D84:J84"/>
    <mergeCell ref="D88:F88"/>
    <mergeCell ref="D89:F89"/>
    <mergeCell ref="D90:J90"/>
    <mergeCell ref="D92:F92"/>
    <mergeCell ref="D93:J93"/>
    <mergeCell ref="D96:F96"/>
    <mergeCell ref="D97:F97"/>
    <mergeCell ref="D98:J98"/>
    <mergeCell ref="D101:F101"/>
    <mergeCell ref="D102:F102"/>
    <mergeCell ref="D103:F103"/>
    <mergeCell ref="D104:J104"/>
    <mergeCell ref="D108:F108"/>
    <mergeCell ref="D109:F109"/>
    <mergeCell ref="D110:J110"/>
    <mergeCell ref="D112:F112"/>
    <mergeCell ref="D113:J113"/>
    <mergeCell ref="D116:F116"/>
    <mergeCell ref="G117:K117"/>
    <mergeCell ref="D117:F117"/>
    <mergeCell ref="G118:K118"/>
    <mergeCell ref="D118:F118"/>
    <mergeCell ref="G119:K119"/>
    <mergeCell ref="D119:F119"/>
    <mergeCell ref="G120:K120"/>
    <mergeCell ref="D120:F120"/>
    <mergeCell ref="G121:K121"/>
    <mergeCell ref="D121:F121"/>
    <mergeCell ref="D122:F122"/>
    <mergeCell ref="D123:F123"/>
    <mergeCell ref="D125:F125"/>
    <mergeCell ref="D127:F127"/>
    <mergeCell ref="G128:K128"/>
    <mergeCell ref="D128:F128"/>
    <mergeCell ref="G129:K129"/>
    <mergeCell ref="D129:F129"/>
    <mergeCell ref="G130:K130"/>
    <mergeCell ref="D130:F130"/>
    <mergeCell ref="G131:K131"/>
    <mergeCell ref="D131:F131"/>
    <mergeCell ref="G132:K132"/>
    <mergeCell ref="D132:F132"/>
    <mergeCell ref="D133:F133"/>
    <mergeCell ref="G134:K134"/>
    <mergeCell ref="D134:F134"/>
    <mergeCell ref="G135:K135"/>
    <mergeCell ref="D135:F135"/>
    <mergeCell ref="G136:K136"/>
    <mergeCell ref="D136:F136"/>
    <mergeCell ref="G137:K137"/>
    <mergeCell ref="D137:F137"/>
    <mergeCell ref="G138:K138"/>
    <mergeCell ref="D138:F138"/>
    <mergeCell ref="D139:K139"/>
    <mergeCell ref="D141:K141"/>
    <mergeCell ref="G142:K142"/>
    <mergeCell ref="D142:F142"/>
    <mergeCell ref="D143:F143"/>
    <mergeCell ref="D144:K144"/>
    <mergeCell ref="D145:F145"/>
    <mergeCell ref="G145:K145"/>
    <mergeCell ref="D146:F146"/>
    <mergeCell ref="G146:K146"/>
    <mergeCell ref="D147:F147"/>
    <mergeCell ref="G147:K147"/>
    <mergeCell ref="D148:K148"/>
    <mergeCell ref="D149:K149"/>
    <mergeCell ref="D150:K150"/>
    <mergeCell ref="D151:K151"/>
    <mergeCell ref="G152:K152"/>
    <mergeCell ref="D154:E154"/>
    <mergeCell ref="G154:K154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n°13 PEINTURE / REVETEMENTS MURAUX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3" t="s">
        <v>161</v>
      </c>
      <c r="AA1" s="7">
        <f>IF(DPGF!G147&lt;&gt;"",DPGF!G147,"0")</f>
        <v>37817.65</v>
      </c>
    </row>
    <row r="2" spans="1:27" ht="12.75" customHeight="1" x14ac:dyDescent="0.25">
      <c r="AA2" s="7" t="str">
        <f>UPPER(MID(AA98,1,1))&amp;MID(AA98,2,168)</f>
        <v>Trente sept mille huit cent dix-sept euros et soixante cinq centimes</v>
      </c>
    </row>
    <row r="3" spans="1:27" ht="25.5" customHeight="1" x14ac:dyDescent="0.25">
      <c r="A3" s="38" t="s">
        <v>162</v>
      </c>
      <c r="B3" s="37" t="s">
        <v>163</v>
      </c>
      <c r="C3" s="111" t="s">
        <v>188</v>
      </c>
      <c r="D3" s="111"/>
      <c r="E3" s="111"/>
      <c r="F3" s="111"/>
      <c r="G3" s="111"/>
      <c r="H3" s="111"/>
      <c r="I3" s="111"/>
      <c r="J3" s="111"/>
      <c r="AA3" s="7">
        <f>INT(AA1/1000000)</f>
        <v>0</v>
      </c>
    </row>
    <row r="4" spans="1:27" ht="12.75" customHeight="1" x14ac:dyDescent="0.25">
      <c r="AA4" s="7">
        <f>INT((AA1-AA3*1000000)/1000)</f>
        <v>37</v>
      </c>
    </row>
    <row r="5" spans="1:27" ht="25.5" customHeight="1" x14ac:dyDescent="0.25">
      <c r="A5" s="38" t="s">
        <v>164</v>
      </c>
      <c r="B5" s="37" t="s">
        <v>165</v>
      </c>
      <c r="C5" s="111" t="s">
        <v>189</v>
      </c>
      <c r="D5" s="111"/>
      <c r="E5" s="111"/>
      <c r="F5" s="111"/>
      <c r="G5" s="111"/>
      <c r="H5" s="111"/>
      <c r="I5" s="111"/>
      <c r="J5" s="111"/>
      <c r="AA5" s="7">
        <f>INT(AA1-AA3*1000000-AA4*1000)</f>
        <v>817</v>
      </c>
    </row>
    <row r="6" spans="1:27" ht="12.75" customHeight="1" x14ac:dyDescent="0.25">
      <c r="AA6" s="7">
        <f>ROUND(AA1-AA3*1000000-AA4*1000-AA5,2)*100</f>
        <v>65</v>
      </c>
    </row>
    <row r="7" spans="1:27" ht="12.75" customHeight="1" x14ac:dyDescent="0.25">
      <c r="A7" s="38" t="s">
        <v>174</v>
      </c>
      <c r="B7" s="37" t="s">
        <v>175</v>
      </c>
      <c r="C7" s="39" t="s">
        <v>190</v>
      </c>
      <c r="AA7" s="7">
        <f>AA3-AA12*100</f>
        <v>0</v>
      </c>
    </row>
    <row r="8" spans="1:27" ht="12.75" customHeight="1" x14ac:dyDescent="0.25">
      <c r="AA8" s="7">
        <f>0</f>
        <v>0</v>
      </c>
    </row>
    <row r="9" spans="1:27" ht="12.75" customHeight="1" x14ac:dyDescent="0.25">
      <c r="A9" s="38" t="s">
        <v>176</v>
      </c>
      <c r="B9" s="37" t="s">
        <v>177</v>
      </c>
      <c r="C9" s="39" t="s">
        <v>43</v>
      </c>
      <c r="AA9" s="7">
        <f>AA4-AA15*100</f>
        <v>37</v>
      </c>
    </row>
    <row r="10" spans="1:27" ht="12.75" customHeight="1" x14ac:dyDescent="0.25">
      <c r="AA10" s="7">
        <f>ROUND(AA5-AA18*100,0)</f>
        <v>17</v>
      </c>
    </row>
    <row r="11" spans="1:27" ht="25.5" customHeight="1" x14ac:dyDescent="0.25">
      <c r="A11" s="38" t="s">
        <v>166</v>
      </c>
      <c r="B11" s="37" t="s">
        <v>167</v>
      </c>
      <c r="C11" s="111" t="s">
        <v>44</v>
      </c>
      <c r="D11" s="111"/>
      <c r="E11" s="111"/>
      <c r="F11" s="111"/>
      <c r="G11" s="111"/>
      <c r="H11" s="111"/>
      <c r="I11" s="111"/>
      <c r="J11" s="111"/>
      <c r="AA11" s="7">
        <f>AA6</f>
        <v>65</v>
      </c>
    </row>
    <row r="12" spans="1:27" ht="12.75" customHeight="1" x14ac:dyDescent="0.25">
      <c r="AA12" s="7">
        <f>INT(AA3/100)</f>
        <v>0</v>
      </c>
    </row>
    <row r="13" spans="1:27" ht="12.75" customHeight="1" x14ac:dyDescent="0.25">
      <c r="A13" s="38" t="s">
        <v>178</v>
      </c>
      <c r="B13" s="37" t="s">
        <v>179</v>
      </c>
      <c r="C13" s="39" t="s">
        <v>191</v>
      </c>
      <c r="AA13" s="7">
        <f>INT((AA3-AA12*100)/10)</f>
        <v>0</v>
      </c>
    </row>
    <row r="14" spans="1:27" ht="12.75" customHeight="1" x14ac:dyDescent="0.25">
      <c r="AA14" s="7">
        <f>AA3-AA12*100-AA13*10</f>
        <v>0</v>
      </c>
    </row>
    <row r="15" spans="1:27" ht="12.75" customHeight="1" x14ac:dyDescent="0.25">
      <c r="A15" s="38" t="s">
        <v>180</v>
      </c>
      <c r="B15" s="37" t="s">
        <v>181</v>
      </c>
      <c r="C15" s="39" t="s">
        <v>192</v>
      </c>
      <c r="AA15" s="7">
        <f>INT(AA4/100)</f>
        <v>0</v>
      </c>
    </row>
    <row r="16" spans="1:27" ht="12.75" customHeight="1" x14ac:dyDescent="0.25">
      <c r="AA16" s="7">
        <f>INT((AA4-AA15*100)/10)</f>
        <v>3</v>
      </c>
    </row>
    <row r="17" spans="1:27" ht="12.75" customHeight="1" x14ac:dyDescent="0.25">
      <c r="A17" s="38" t="s">
        <v>182</v>
      </c>
      <c r="B17" s="37" t="s">
        <v>183</v>
      </c>
      <c r="C17" s="39"/>
      <c r="AA17" s="7">
        <f>AA4-AA15*100-AA16*10</f>
        <v>7</v>
      </c>
    </row>
    <row r="18" spans="1:27" ht="12.75" customHeight="1" x14ac:dyDescent="0.25">
      <c r="AA18" s="7">
        <f>INT(AA5/100)</f>
        <v>8</v>
      </c>
    </row>
    <row r="19" spans="1:27" ht="12.75" customHeight="1" x14ac:dyDescent="0.25">
      <c r="C19" s="40">
        <v>0.2</v>
      </c>
      <c r="E19" s="41" t="s">
        <v>184</v>
      </c>
      <c r="AA19" s="7">
        <f>INT((AA5-AA18*100)/10)</f>
        <v>1</v>
      </c>
    </row>
    <row r="20" spans="1:27" ht="12.75" customHeight="1" x14ac:dyDescent="0.25">
      <c r="C20" s="42">
        <v>5.5E-2</v>
      </c>
      <c r="E20" s="41" t="s">
        <v>185</v>
      </c>
      <c r="AA20" s="7">
        <f>AA5-AA18*100-AA19*10</f>
        <v>7</v>
      </c>
    </row>
    <row r="21" spans="1:27" ht="12.75" customHeight="1" x14ac:dyDescent="0.25">
      <c r="C21" s="42">
        <v>0</v>
      </c>
      <c r="E21" s="41" t="s">
        <v>186</v>
      </c>
      <c r="AA21" s="7">
        <f>INT(AA6/10)</f>
        <v>6</v>
      </c>
    </row>
    <row r="22" spans="1:27" ht="12.75" customHeight="1" x14ac:dyDescent="0.25">
      <c r="C22" s="43">
        <v>0</v>
      </c>
      <c r="E22" s="41" t="s">
        <v>187</v>
      </c>
      <c r="AA22" s="7">
        <f>ROUND(AA6-AA21*10,0)</f>
        <v>5</v>
      </c>
    </row>
    <row r="23" spans="1:27" ht="12.75" customHeight="1" x14ac:dyDescent="0.25">
      <c r="AA23" s="7" t="str">
        <f>IF(AA12=0,"",IF(AA12=1,"",IF(AA12=2,"deux ",IF(AA12=3,"trois ",IF(AA12=4,"quatre ",IF(AA12=5,"cinq ",AA42))))))</f>
        <v/>
      </c>
    </row>
    <row r="24" spans="1:27" ht="12.75" customHeight="1" x14ac:dyDescent="0.25">
      <c r="A24" s="38" t="s">
        <v>168</v>
      </c>
      <c r="B24" s="37" t="s">
        <v>169</v>
      </c>
      <c r="C24" s="111" t="s">
        <v>193</v>
      </c>
      <c r="D24" s="111"/>
      <c r="E24" s="111"/>
      <c r="F24" s="111"/>
      <c r="G24" s="111"/>
      <c r="H24" s="111"/>
      <c r="I24" s="111"/>
      <c r="J24" s="111"/>
      <c r="AA24" s="7" t="str">
        <f>IF(AA12=0,"",IF(AA12&lt;2,"cent ",AA43))</f>
        <v/>
      </c>
    </row>
    <row r="25" spans="1:27" ht="12.75" customHeight="1" x14ac:dyDescent="0.25">
      <c r="AA25" s="7" t="str">
        <f>IF(AA13=1,AA44,IF(AA13=7,AA64,IF(AA13=9,AA80,AA89)))</f>
        <v/>
      </c>
    </row>
    <row r="26" spans="1:27" ht="12.75" customHeight="1" x14ac:dyDescent="0.25">
      <c r="A26" s="38" t="s">
        <v>170</v>
      </c>
      <c r="B26" s="37" t="s">
        <v>171</v>
      </c>
      <c r="C26" s="111" t="s">
        <v>194</v>
      </c>
      <c r="D26" s="111"/>
      <c r="E26" s="111"/>
      <c r="F26" s="111"/>
      <c r="G26" s="111"/>
      <c r="H26" s="111"/>
      <c r="I26" s="111"/>
      <c r="J26" s="111"/>
      <c r="AA26" s="7" t="str">
        <f>IF(AA7=11,"",IF(AA7=12,"",IF(AA7=13,"",IF(AA7=14,"",IF(AA7=15,"",IF(AA7=16,"",AA45))))))</f>
        <v/>
      </c>
    </row>
    <row r="27" spans="1:27" ht="12.75" customHeight="1" x14ac:dyDescent="0.25">
      <c r="AA27" s="7" t="str">
        <f>IF(AA3=0,"",IF(AA3&lt;2,"million ","millions "))</f>
        <v/>
      </c>
    </row>
    <row r="28" spans="1:27" ht="12.75" customHeight="1" x14ac:dyDescent="0.25">
      <c r="A28" s="38" t="s">
        <v>172</v>
      </c>
      <c r="B28" s="37" t="s">
        <v>173</v>
      </c>
      <c r="C28" s="111"/>
      <c r="D28" s="111"/>
      <c r="E28" s="111"/>
      <c r="F28" s="111"/>
      <c r="G28" s="111"/>
      <c r="H28" s="111"/>
      <c r="I28" s="111"/>
      <c r="J28" s="111"/>
      <c r="AA28" s="7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7" t="str">
        <f>IF(AA15=0,"",IF(AA15&lt;2,"cent ",AA47))</f>
        <v/>
      </c>
    </row>
    <row r="30" spans="1:27" ht="12.75" customHeight="1" x14ac:dyDescent="0.25">
      <c r="AA30" s="7" t="str">
        <f>IF(AA16=1,AA48,IF(AA16=7,AA66,IF(AA16=9,AA81,AA90)))</f>
        <v xml:space="preserve">trente </v>
      </c>
    </row>
    <row r="31" spans="1:27" ht="12.75" customHeight="1" x14ac:dyDescent="0.25">
      <c r="AA31" s="7" t="str">
        <f>IF(AA4=1,"",AA49)</f>
        <v xml:space="preserve">sept </v>
      </c>
    </row>
    <row r="32" spans="1:27" ht="12.75" customHeight="1" x14ac:dyDescent="0.25">
      <c r="AA32" s="7" t="str">
        <f>IF(AA4&gt;0,"mille ","")</f>
        <v xml:space="preserve">mille </v>
      </c>
    </row>
    <row r="33" spans="27:27" ht="12.75" customHeight="1" x14ac:dyDescent="0.25">
      <c r="AA33" s="7" t="str">
        <f>IF(INT(AA1)=0,"zéro ",IF(AA18=0,"",IF(AA18=1,"",IF(AA18=2,"deux ",IF(AA18=3,"trois ",IF(AA18=4,"quatre ",IF(AA18=5,"cinq ",AA50)))))))</f>
        <v xml:space="preserve">huit </v>
      </c>
    </row>
    <row r="34" spans="27:27" ht="12.75" customHeight="1" x14ac:dyDescent="0.25">
      <c r="AA34" s="7" t="str">
        <f>IF(AA18=0,"",IF(AA18&lt;2,"cent ",AA51))</f>
        <v xml:space="preserve">cent </v>
      </c>
    </row>
    <row r="35" spans="27:27" ht="12.75" customHeight="1" x14ac:dyDescent="0.25">
      <c r="AA35" s="7" t="str">
        <f>IF(AA19=1,AA52,IF(AA19=7,AA68,IF(AA19=9,AA83,AA91)))</f>
        <v xml:space="preserve">dix-sept </v>
      </c>
    </row>
    <row r="36" spans="27:27" ht="12.75" customHeight="1" x14ac:dyDescent="0.25">
      <c r="AA36" s="7" t="str">
        <f>IF(AA10=11,"",IF(AA10=12,"",IF(AA10=13,"",IF(AA10=14,"",IF(AA10=15,"",IF(AA10=16,"",AA53))))))</f>
        <v/>
      </c>
    </row>
    <row r="37" spans="27:27" ht="12.75" customHeight="1" x14ac:dyDescent="0.25">
      <c r="AA37" s="7" t="str">
        <f>IF(INT(AA1&lt;2),"euro ","euros ")</f>
        <v xml:space="preserve">euros </v>
      </c>
    </row>
    <row r="38" spans="27:27" ht="12.75" customHeight="1" x14ac:dyDescent="0.25">
      <c r="AA38" s="7" t="str">
        <f>IF(AA6&gt;0,"et ","")</f>
        <v xml:space="preserve">et </v>
      </c>
    </row>
    <row r="39" spans="27:27" ht="12.75" customHeight="1" x14ac:dyDescent="0.25">
      <c r="AA39" s="7" t="str">
        <f>IF(AA21=1,AA54,IF(AA21=7,AA70,IF(AA21=9,AA84,AA92)))</f>
        <v xml:space="preserve">soixante </v>
      </c>
    </row>
    <row r="40" spans="27:27" ht="12.75" customHeight="1" x14ac:dyDescent="0.25">
      <c r="AA40" s="7" t="str">
        <f>IF(AA11=11,"",IF(AA11=12,"",IF(AA11=13,"",IF(AA11=14,"",IF(AA11=15,"",IF(AA11=16,"",AA55))))))</f>
        <v xml:space="preserve">cinq </v>
      </c>
    </row>
    <row r="41" spans="27:27" ht="12.75" customHeight="1" x14ac:dyDescent="0.25">
      <c r="AA41" s="7" t="str">
        <f>IF(AA6=0,"",IF(AA6&lt;2,"centime","centimes"))</f>
        <v>centimes</v>
      </c>
    </row>
    <row r="42" spans="27:27" ht="12.75" customHeight="1" x14ac:dyDescent="0.25">
      <c r="AA42" s="7" t="str">
        <f>IF(AA3=0," ",IF(AA12=6,"six ",IF(AA12=7,"sept ",IF(AA12=8,"huit ",IF(AA12=9,"neuf ",)))))</f>
        <v xml:space="preserve"> </v>
      </c>
    </row>
    <row r="43" spans="27:27" ht="12.75" customHeight="1" x14ac:dyDescent="0.25">
      <c r="AA43" s="7" t="str">
        <f>IF(AA7&gt;0,"cent ", "cents ")</f>
        <v xml:space="preserve">cents </v>
      </c>
    </row>
    <row r="44" spans="27:27" ht="12.75" customHeight="1" x14ac:dyDescent="0.25">
      <c r="AA44" s="7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7" t="str">
        <f>IF(AA7=17,"",IF(AA7=18,"",IF(AA7=19,"",AA57)))</f>
        <v/>
      </c>
    </row>
    <row r="46" spans="27:27" ht="12.75" customHeight="1" x14ac:dyDescent="0.25">
      <c r="AA46" s="7">
        <f>IF(AA15=6,"six ",IF(AA15=7,"sept ",IF(AA15=8,"huit ",IF(AA15=9,"neuf ",))))</f>
        <v>0</v>
      </c>
    </row>
    <row r="47" spans="27:27" ht="12.75" customHeight="1" x14ac:dyDescent="0.25">
      <c r="AA47" s="7" t="str">
        <f>IF(AA9&gt;0,"cent ", "cents ")</f>
        <v xml:space="preserve">cent </v>
      </c>
    </row>
    <row r="48" spans="27:27" ht="12.75" customHeight="1" x14ac:dyDescent="0.25">
      <c r="AA48" s="7" t="str">
        <f>IF(AA9=10,"dix ",IF(AA9=11,"onze ",IF(AA9=12,"douze ",IF(AA9=13,"treize ",IF(AA9=14,"quatorze ",IF(AA9=15,"quinze ",AA58))))))</f>
        <v xml:space="preserve">trente </v>
      </c>
    </row>
    <row r="49" spans="27:27" ht="12.75" customHeight="1" x14ac:dyDescent="0.25">
      <c r="AA49" s="7" t="str">
        <f>IF(AA9=11,"",IF(AA9=12,"",IF(AA9=13,"",IF(AA9=14,"",IF(AA9=15,"",IF(AA9=16,"",AA59))))))</f>
        <v xml:space="preserve">sept </v>
      </c>
    </row>
    <row r="50" spans="27:27" ht="12.75" customHeight="1" x14ac:dyDescent="0.25">
      <c r="AA50" s="7" t="str">
        <f>IF(AA18=6,"six ",IF(AA18=7,"sept ",IF(AA18=8,"huit ",IF(AA18=9,"neuf ",))))</f>
        <v xml:space="preserve">huit </v>
      </c>
    </row>
    <row r="51" spans="27:27" ht="12.75" customHeight="1" x14ac:dyDescent="0.25">
      <c r="AA51" s="7" t="str">
        <f>IF(AA10&gt;0,"cent ", "cents ")</f>
        <v xml:space="preserve">cent </v>
      </c>
    </row>
    <row r="52" spans="27:27" ht="12.75" customHeight="1" x14ac:dyDescent="0.25">
      <c r="AA52" s="7" t="str">
        <f>IF(AA10=10,"dix ",IF(AA10=11,"onze ",IF(AA10=12,"douze ",IF(AA10=13,"treize ",IF(AA10=14,"quatorze ",IF(AA10=15,"quinze ",AA60))))))</f>
        <v xml:space="preserve">dix-sept </v>
      </c>
    </row>
    <row r="53" spans="27:27" ht="12.75" customHeight="1" x14ac:dyDescent="0.25">
      <c r="AA53" s="7" t="str">
        <f>IF(AA10=17,"",IF(AA10=18,"",IF(AA10=19,"",AA61)))</f>
        <v/>
      </c>
    </row>
    <row r="54" spans="27:27" ht="12.75" customHeight="1" x14ac:dyDescent="0.25">
      <c r="AA54" s="7" t="str">
        <f>IF(AA11=10,"dix ",IF(AA11=11,"onze ",IF(AA11=12,"douze ",IF(AA11=13,"treize ",IF(AA11=14,"quatorze ",IF(AA11=15,"quinze ",AA62))))))</f>
        <v xml:space="preserve">soixante </v>
      </c>
    </row>
    <row r="55" spans="27:27" ht="12.75" customHeight="1" x14ac:dyDescent="0.25">
      <c r="AA55" s="7" t="str">
        <f>IF(AA11=17,"",IF(AA11=18,"",IF(AA11=19,"",AA63)))</f>
        <v xml:space="preserve">cinq </v>
      </c>
    </row>
    <row r="56" spans="27:27" ht="12.75" customHeight="1" x14ac:dyDescent="0.25">
      <c r="AA56" s="7" t="str">
        <f>IF(AA7=16,"seize ",IF(AA7=17,"dix-sept ",IF(AA7=18,"dix-huit ",IF(AA7=19,"dix-neuf ",AA64))))</f>
        <v/>
      </c>
    </row>
    <row r="57" spans="27:27" ht="12.75" customHeight="1" x14ac:dyDescent="0.25">
      <c r="AA57" s="7" t="str">
        <f>IF(AA7=21,"et un ",IF(AA7=31,"et un ",IF(AA7=41,"et un ",IF(AA7=51,"et un ",IF(AA7=61,"et un ",AA65)))))</f>
        <v/>
      </c>
    </row>
    <row r="58" spans="27:27" ht="12.75" customHeight="1" x14ac:dyDescent="0.25">
      <c r="AA58" s="7" t="str">
        <f>IF(AA9=16,"seize ",IF(AA9=17,"dix-sept ",IF(AA9=18,"dix-huit ",IF(AA9=19,"dix-neuf ",AA66))))</f>
        <v xml:space="preserve">trente </v>
      </c>
    </row>
    <row r="59" spans="27:27" ht="12.75" customHeight="1" x14ac:dyDescent="0.25">
      <c r="AA59" s="7" t="str">
        <f>IF(AA9=17,"",IF(AA9=18,"",IF(AA9=19,"",AA67)))</f>
        <v xml:space="preserve">sept </v>
      </c>
    </row>
    <row r="60" spans="27:27" ht="12.75" customHeight="1" x14ac:dyDescent="0.25">
      <c r="AA60" s="7" t="str">
        <f>IF(AA10=16,"seize ",IF(AA10=17,"dix-sept ",IF(AA10=18,"dix-huit ",IF(AA10=19,"dix-neuf ",AA68))))</f>
        <v xml:space="preserve">dix-sept </v>
      </c>
    </row>
    <row r="61" spans="27:27" ht="12.75" customHeight="1" x14ac:dyDescent="0.25">
      <c r="AA61" s="7" t="str">
        <f>IF(AA10=21,"et un ",IF(AA10=31,"et un ",IF(AA10=41,"et un ",IF(AA10=51,"et un ",IF(AA10=61,"et un ",AA69)))))</f>
        <v xml:space="preserve">sept </v>
      </c>
    </row>
    <row r="62" spans="27:27" ht="12.75" customHeight="1" x14ac:dyDescent="0.25">
      <c r="AA62" s="7" t="str">
        <f>IF(AA11=16,"seize ",IF(AA11=17,"dix-sept ",IF(AA11=18,"dix-huit ",IF(AA11=19,"dix-neuf ",AA70))))</f>
        <v xml:space="preserve">soixante </v>
      </c>
    </row>
    <row r="63" spans="27:27" ht="12.75" customHeight="1" x14ac:dyDescent="0.25">
      <c r="AA63" s="7" t="str">
        <f>IF(AA11=21,"et un ",IF(AA11=31,"et un ",IF(AA11=41,"et un ",IF(AA11=51,"et un ",IF(AA11=61,"et un ",AA71)))))</f>
        <v xml:space="preserve">cinq </v>
      </c>
    </row>
    <row r="64" spans="27:27" ht="12.75" customHeight="1" x14ac:dyDescent="0.25">
      <c r="AA64" s="7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7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7" t="str">
        <f>IF(AA9=70,"soixante-dix ",IF(AA9=71,"soixante et onze ",IF(AA9=72,"soixante-douze ",IF(AA9=73,"soixante-treize ",IF(AA9=74,"soixante-quatorze ",IF(AA9=75,"soixante-quinze ",AA74))))))</f>
        <v xml:space="preserve">trente </v>
      </c>
    </row>
    <row r="67" spans="27:27" ht="12.75" customHeight="1" x14ac:dyDescent="0.25">
      <c r="AA67" s="7" t="str">
        <f>IF(AA9=21,"et un ",IF(AA9=31,"et un ",IF(AA9=41,"et un ",IF(AA9=51,"et un ",IF(AA9=61,"et un ",AA75)))))</f>
        <v xml:space="preserve">sept </v>
      </c>
    </row>
    <row r="68" spans="27:27" ht="12.75" customHeight="1" x14ac:dyDescent="0.25">
      <c r="AA68" s="7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7" t="str">
        <f>IF(AA19=9,"",IF(AA19=7,"",IF(AA20=0,"",IF(AA20=1,"un ",IF(AA20=2,"deux ",IF(AA20=3,"trois ",IF(AA20=4,"quatre ",IF(AA20=5,"cinq ",AA77))))))))</f>
        <v xml:space="preserve">sept </v>
      </c>
    </row>
    <row r="70" spans="27:27" ht="12.75" customHeight="1" x14ac:dyDescent="0.25">
      <c r="AA70" s="7" t="str">
        <f>IF(AA11=70,"soixante-dix ",IF(AA11=71,"soixante et onze ",IF(AA11=72,"soixante-douze ",IF(AA11=73,"soixante-treize ",IF(AA11=74,"soixante-quatorze ",IF(AA11=75,"soixante-quinze ",AA78))))))</f>
        <v xml:space="preserve">soixante </v>
      </c>
    </row>
    <row r="71" spans="27:27" ht="12.75" customHeight="1" x14ac:dyDescent="0.25">
      <c r="AA71" s="7" t="str">
        <f>IF(AA21=9,"",IF(AA21=7,"",IF(AA22=0,"",IF(AA22=1,"un ",IF(AA22=2,"deux ",IF(AA22=3,"trois ",IF(AA22=4,"quatre ",IF(AA22=5,"cinq ",AA79))))))))</f>
        <v xml:space="preserve">cinq </v>
      </c>
    </row>
    <row r="72" spans="27:27" ht="12.75" customHeight="1" x14ac:dyDescent="0.25">
      <c r="AA72" s="7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7">
        <f>IF(AA13=9,"",IF(AA14=6,"six ",IF(AA14=7,"sept ",IF(AA14=8,"huit ",IF(AA14=9,"neuf ",)))))</f>
        <v>0</v>
      </c>
    </row>
    <row r="74" spans="27:27" ht="12.75" customHeight="1" x14ac:dyDescent="0.25">
      <c r="AA74" s="7" t="str">
        <f>IF(AA9=76,"soixante-seize ",IF(AA9=77,"soixante-dix-sept ",IF(AA9=78,"soixante-dix-huit ",IF(AA9=79,"soixante-dix-neuf ",AA81))))</f>
        <v xml:space="preserve">trente </v>
      </c>
    </row>
    <row r="75" spans="27:27" ht="12.75" customHeight="1" x14ac:dyDescent="0.25">
      <c r="AA75" s="7" t="str">
        <f>IF(AA16=9,"",IF(AA16=7,"",IF(AA17=0,"",IF(AA17=1,"un ",IF(AA17=2,"deux ",IF(AA17=3,"trois ",IF(AA17=4,"quatre ",IF(AA17=5,"cinq ",AA82))))))))</f>
        <v xml:space="preserve">sept </v>
      </c>
    </row>
    <row r="76" spans="27:27" ht="12.75" customHeight="1" x14ac:dyDescent="0.25">
      <c r="AA76" s="7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7" t="str">
        <f>IF(AA19=9,"",IF(AA20=6,"six ",IF(AA20=7,"sept ",IF(AA20=8,"huit ",IF(AA20=9,"neuf ",)))))</f>
        <v xml:space="preserve">sept </v>
      </c>
    </row>
    <row r="78" spans="27:27" ht="12.75" customHeight="1" x14ac:dyDescent="0.25">
      <c r="AA78" s="7" t="str">
        <f>IF(AA11=76,"soixante-seize ",IF(AA11=77,"soixante-dix-sept ",IF(AA11=78,"soixante-dix-huit ",IF(AA11=79,"soixante-dix-neuf ",AA84))))</f>
        <v xml:space="preserve">soixante </v>
      </c>
    </row>
    <row r="79" spans="27:27" ht="12.75" customHeight="1" x14ac:dyDescent="0.25">
      <c r="AA79" s="7">
        <f>IF(AA21=9,"",IF(AA22=6,"six ",IF(AA22=7,"sept ",IF(AA22=8,"huit ",IF(AA22=9,"neuf ",)))))</f>
        <v>0</v>
      </c>
    </row>
    <row r="80" spans="27:27" ht="12.75" customHeight="1" x14ac:dyDescent="0.25">
      <c r="AA80" s="7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7" t="str">
        <f>IF(AA9=90,"quatre-vingt-dix ",IF(AA9=91,"quatre-vingt-onze ",IF(AA9=92,"quatre-vingt-douze ",IF(AA9=93,"quatre-vingt-treize ",IF(AA9=94,"quatre-vingt-quatorze ",IF(AA9=95,"quatre-vingt-quinze ",AA86))))))</f>
        <v xml:space="preserve">trente </v>
      </c>
    </row>
    <row r="82" spans="27:27" ht="12.75" customHeight="1" x14ac:dyDescent="0.25">
      <c r="AA82" s="7" t="str">
        <f>IF(AA16=9,"",IF(AA17=6,"six ",IF(AA17=7,"sept ",IF(AA17=8,"huit ",IF(AA17=9,"neuf ",)))))</f>
        <v xml:space="preserve">sept </v>
      </c>
    </row>
    <row r="83" spans="27:27" ht="12.75" customHeight="1" x14ac:dyDescent="0.25">
      <c r="AA83" s="7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7" t="str">
        <f>IF(AA11=90,"quatre-vingt-dix ",IF(AA11=91,"quatre-vingt-onze ",IF(AA11=92,"quatre-vingt-douze ",IF(AA11=93,"quatre-vingt-treize ",IF(AA11=94,"quatre-vingt-quatorze ",IF(AA11=95,"quatre-vingt-quinze ",AA88))))))</f>
        <v xml:space="preserve">soixante </v>
      </c>
    </row>
    <row r="85" spans="27:27" ht="12.75" customHeight="1" x14ac:dyDescent="0.25">
      <c r="AA85" s="7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7" t="str">
        <f>IF(AA9=96,"quatre-vingt-seize ",IF(AA9=97,"quatre-vingt-dix-sept ",IF(AA9=98,"quatre-vingt-dix-huit ",IF(AA9=99,"quatre-vingt-dix-neuf ",AA90))))</f>
        <v xml:space="preserve">trente </v>
      </c>
    </row>
    <row r="87" spans="27:27" ht="12.75" customHeight="1" x14ac:dyDescent="0.25">
      <c r="AA87" s="7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7" t="str">
        <f>IF(AA11=96,"quatre-vingt-seize ",IF(AA11=97,"quatre-vingt-dix-sept ",IF(AA11=98,"quatre-vingt-dix-huit ",IF(AA11=99,"quatre-vingt-dix-neuf ",AA92))))</f>
        <v xml:space="preserve">soixante </v>
      </c>
    </row>
    <row r="89" spans="27:27" ht="12.75" customHeight="1" x14ac:dyDescent="0.25">
      <c r="AA89" s="7" t="str">
        <f>IF(AA13=2,"vingt ",IF(AA13=3,"trente ",IF(AA13=4,"quarante ",IF(AA13=5,"cinquante ",AA93))))</f>
        <v/>
      </c>
    </row>
    <row r="90" spans="27:27" ht="12.75" customHeight="1" x14ac:dyDescent="0.25">
      <c r="AA90" s="7" t="str">
        <f>IF(AA16=2,"vingt ",IF(AA16=3,"trente ",IF(AA16=4,"quarante ",IF(AA16=5,"cinquante ",AA94))))</f>
        <v xml:space="preserve">trente </v>
      </c>
    </row>
    <row r="91" spans="27:27" ht="12.75" customHeight="1" x14ac:dyDescent="0.25">
      <c r="AA91" s="7" t="str">
        <f>IF(AA19=2,"vingt ",IF(AA19=3,"trente ",IF(AA19=4,"quarante ",IF(AA19=5,"cinquante ",AA95))))</f>
        <v/>
      </c>
    </row>
    <row r="92" spans="27:27" ht="12.75" customHeight="1" x14ac:dyDescent="0.25">
      <c r="AA92" s="7" t="str">
        <f>IF(AA21=2,"vingt ",IF(AA21=3,"trente ",IF(AA21=4,"quarante ",IF(AA21=5,"cinquante ",AA96))))</f>
        <v xml:space="preserve">soixante </v>
      </c>
    </row>
    <row r="93" spans="27:27" ht="12.75" customHeight="1" x14ac:dyDescent="0.25">
      <c r="AA93" s="7" t="str">
        <f>IF(AA13=6,"soixante ",IF(AA7=80,"quatre-vingts ",IF(AA13=8,"quatre-vingt-","")))</f>
        <v/>
      </c>
    </row>
    <row r="94" spans="27:27" ht="12.75" customHeight="1" x14ac:dyDescent="0.25">
      <c r="AA94" s="7" t="str">
        <f>IF(AA16=6,"soixante ",IF(AA9=80,"quatre-vingts ",IF(AA16=8,"quatre-vingt-","")))</f>
        <v/>
      </c>
    </row>
    <row r="95" spans="27:27" ht="12.75" customHeight="1" x14ac:dyDescent="0.25">
      <c r="AA95" s="7" t="str">
        <f>IF(AA19=6,"soixante ",IF(AA10=80,"quatre-vingts ",IF(AA19=8,"quatre-vingt-","")))</f>
        <v/>
      </c>
    </row>
    <row r="96" spans="27:27" ht="12.75" customHeight="1" x14ac:dyDescent="0.25">
      <c r="AA96" s="7" t="str">
        <f>IF(AA21=6,"soixante ",IF(AA11=80,"quatre-vingts ",IF(AA21=8,"quatre-vingt-","")))</f>
        <v xml:space="preserve">soixante </v>
      </c>
    </row>
    <row r="97" spans="27:27" ht="12.75" customHeight="1" x14ac:dyDescent="0.25">
      <c r="AA97" s="7">
        <f>0</f>
        <v>0</v>
      </c>
    </row>
    <row r="98" spans="27:27" ht="12.75" customHeight="1" x14ac:dyDescent="0.25">
      <c r="AA98" s="7" t="str">
        <f>(AA23&amp;AA24&amp;AA25&amp;AA26&amp;AA27&amp;AA28&amp;AA29&amp;AA30&amp;AA31&amp;AA32&amp;AA33&amp;AA34&amp;AA35&amp;AA36&amp;AA37&amp;AA38&amp;AA39&amp;AA40&amp;AA41)</f>
        <v>trente sept mille huit cent dix-sept euros et soixante cinq centimes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7" t="s">
        <v>195</v>
      </c>
      <c r="B1" s="7" t="s">
        <v>196</v>
      </c>
    </row>
    <row r="2" spans="1:3" x14ac:dyDescent="0.25">
      <c r="A2" s="7" t="s">
        <v>197</v>
      </c>
      <c r="B2" s="7" t="s">
        <v>188</v>
      </c>
    </row>
    <row r="3" spans="1:3" x14ac:dyDescent="0.25">
      <c r="A3" s="7" t="s">
        <v>198</v>
      </c>
      <c r="B3" s="7">
        <v>1</v>
      </c>
    </row>
    <row r="4" spans="1:3" x14ac:dyDescent="0.25">
      <c r="A4" s="7" t="s">
        <v>199</v>
      </c>
      <c r="B4" s="7">
        <v>0</v>
      </c>
    </row>
    <row r="5" spans="1:3" x14ac:dyDescent="0.25">
      <c r="A5" s="7" t="s">
        <v>200</v>
      </c>
      <c r="B5" s="7">
        <v>0</v>
      </c>
    </row>
    <row r="6" spans="1:3" x14ac:dyDescent="0.25">
      <c r="A6" s="7" t="s">
        <v>201</v>
      </c>
      <c r="B6" s="7">
        <v>0</v>
      </c>
    </row>
    <row r="7" spans="1:3" x14ac:dyDescent="0.25">
      <c r="A7" s="7" t="s">
        <v>202</v>
      </c>
      <c r="B7" s="7">
        <v>1</v>
      </c>
    </row>
    <row r="8" spans="1:3" x14ac:dyDescent="0.25">
      <c r="A8" s="7" t="s">
        <v>203</v>
      </c>
      <c r="B8" s="7">
        <v>0</v>
      </c>
    </row>
    <row r="9" spans="1:3" x14ac:dyDescent="0.25">
      <c r="A9" s="7" t="s">
        <v>204</v>
      </c>
      <c r="B9" s="7">
        <v>1</v>
      </c>
    </row>
    <row r="10" spans="1:3" x14ac:dyDescent="0.25">
      <c r="A10" s="7" t="s">
        <v>205</v>
      </c>
      <c r="C10" s="7" t="s">
        <v>206</v>
      </c>
    </row>
    <row r="11" spans="1:3" x14ac:dyDescent="0.25">
      <c r="A11" s="7" t="s">
        <v>207</v>
      </c>
      <c r="B11" s="7">
        <v>1</v>
      </c>
    </row>
    <row r="12" spans="1:3" x14ac:dyDescent="0.25">
      <c r="A12" s="7" t="s">
        <v>208</v>
      </c>
      <c r="B12" s="7" t="s">
        <v>209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C82F83-6597-4D49-836F-BC4DF896F1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a18ffd-53b1-45f2-a6ac-a3526bdb920a"/>
    <ds:schemaRef ds:uri="b223d266-4dda-40f0-ab3d-12b1f754e5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368BA4-0CF5-4077-A7FE-AE43ABF085E4}">
  <ds:schemaRefs>
    <ds:schemaRef ds:uri="http://schemas.microsoft.com/office/2006/metadata/properties"/>
    <ds:schemaRef ds:uri="http://schemas.microsoft.com/office/infopath/2007/PartnerControls"/>
    <ds:schemaRef ds:uri="b223d266-4dda-40f0-ab3d-12b1f754e5e9"/>
  </ds:schemaRefs>
</ds:datastoreItem>
</file>

<file path=customXml/itemProps3.xml><?xml version="1.0" encoding="utf-8"?>
<ds:datastoreItem xmlns:ds="http://schemas.openxmlformats.org/officeDocument/2006/customXml" ds:itemID="{4EC7C6EC-E3C1-45B1-A77A-B63BABD951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guillaume carreno</cp:lastModifiedBy>
  <dcterms:created xsi:type="dcterms:W3CDTF">2025-05-15T17:50:40Z</dcterms:created>
  <dcterms:modified xsi:type="dcterms:W3CDTF">2025-06-03T13:12:11Z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