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ohamedboulbabamedhioub/Desktop/APPELS D'OFFRES/Dossier Juillet/25-05-15_RENDU DCE - GREEN FOREST/PIECES ECRITES/DPGF/"/>
    </mc:Choice>
  </mc:AlternateContent>
  <xr:revisionPtr revIDLastSave="0" documentId="13_ncr:1_{36D35210-9189-A64F-B3FE-56F96D724A21}" xr6:coauthVersionLast="47" xr6:coauthVersionMax="47" xr10:uidLastSave="{00000000-0000-0000-0000-000000000000}"/>
  <bookViews>
    <workbookView xWindow="25340" yWindow="500" windowWidth="1286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97" i="3" l="1"/>
  <c r="AA8" i="3"/>
  <c r="K58" i="2"/>
  <c r="K56" i="2"/>
  <c r="G63" i="2" s="1"/>
  <c r="K45" i="2"/>
  <c r="K42" i="2"/>
  <c r="K39" i="2"/>
  <c r="K36" i="2"/>
  <c r="K33" i="2"/>
  <c r="K27" i="2"/>
  <c r="K23" i="2"/>
  <c r="K20" i="2"/>
  <c r="K15" i="2"/>
  <c r="G11" i="2"/>
  <c r="G12" i="2" s="1"/>
  <c r="G10" i="2"/>
  <c r="G85" i="1"/>
  <c r="G83" i="1"/>
  <c r="G81" i="1"/>
  <c r="G79" i="1"/>
  <c r="E71" i="1"/>
  <c r="E66" i="1"/>
  <c r="E62" i="1"/>
  <c r="E20" i="1"/>
  <c r="E11" i="1"/>
  <c r="G79" i="2" l="1"/>
  <c r="G70" i="2"/>
  <c r="G64" i="2"/>
  <c r="G65" i="2" s="1"/>
  <c r="G75" i="2"/>
  <c r="G78" i="2"/>
  <c r="G80" i="2" s="1"/>
  <c r="AA1" i="3" s="1"/>
  <c r="G52" i="2"/>
  <c r="G69" i="2"/>
  <c r="G71" i="2" s="1"/>
  <c r="G53" i="2"/>
  <c r="G54" i="2" l="1"/>
  <c r="AA33" i="3"/>
  <c r="AA37" i="3"/>
  <c r="AA3" i="3"/>
  <c r="AA42" i="3" l="1"/>
  <c r="AA12" i="3"/>
  <c r="AA27" i="3"/>
  <c r="AA4" i="3"/>
  <c r="AA5" i="3" s="1"/>
  <c r="AA18" i="3" l="1"/>
  <c r="AA10" i="3" s="1"/>
  <c r="AA32" i="3"/>
  <c r="AA15" i="3"/>
  <c r="AA9" i="3" s="1"/>
  <c r="AA24" i="3"/>
  <c r="AA23" i="3"/>
  <c r="AA6" i="3"/>
  <c r="AA13" i="3"/>
  <c r="AA14" i="3" s="1"/>
  <c r="AA7" i="3"/>
  <c r="AA16" i="3" l="1"/>
  <c r="AA47" i="3"/>
  <c r="AA51" i="3"/>
  <c r="AA43" i="3"/>
  <c r="AA73" i="3"/>
  <c r="AA65" i="3"/>
  <c r="AA57" i="3" s="1"/>
  <c r="AA45" i="3" s="1"/>
  <c r="AA26" i="3" s="1"/>
  <c r="AA93" i="3"/>
  <c r="AA89" i="3" s="1"/>
  <c r="AA85" i="3" s="1"/>
  <c r="AA80" i="3" s="1"/>
  <c r="AA72" i="3" s="1"/>
  <c r="AA64" i="3" s="1"/>
  <c r="AA56" i="3" s="1"/>
  <c r="AA44" i="3" s="1"/>
  <c r="AA94" i="3"/>
  <c r="AA90" i="3" s="1"/>
  <c r="AA30" i="3" s="1"/>
  <c r="AA41" i="3"/>
  <c r="AA38" i="3"/>
  <c r="AA21" i="3"/>
  <c r="AA22" i="3" s="1"/>
  <c r="AA11" i="3"/>
  <c r="AA17" i="3"/>
  <c r="AA82" i="3" s="1"/>
  <c r="AA19" i="3"/>
  <c r="AA20" i="3" s="1"/>
  <c r="AA46" i="3"/>
  <c r="AA29" i="3"/>
  <c r="AA28" i="3"/>
  <c r="AA50" i="3"/>
  <c r="AA34" i="3"/>
  <c r="AA75" i="3" l="1"/>
  <c r="AA67" i="3" s="1"/>
  <c r="AA59" i="3" s="1"/>
  <c r="AA49" i="3" s="1"/>
  <c r="AA31" i="3" s="1"/>
  <c r="AA25" i="3"/>
  <c r="AA86" i="3"/>
  <c r="AA81" i="3" s="1"/>
  <c r="AA74" i="3" s="1"/>
  <c r="AA66" i="3" s="1"/>
  <c r="AA58" i="3" s="1"/>
  <c r="AA48" i="3" s="1"/>
  <c r="AA95" i="3"/>
  <c r="AA77" i="3"/>
  <c r="AA69" i="3"/>
  <c r="AA61" i="3" s="1"/>
  <c r="AA53" i="3" s="1"/>
  <c r="AA36" i="3" s="1"/>
  <c r="AA91" i="3"/>
  <c r="AA87" i="3" s="1"/>
  <c r="AA83" i="3" s="1"/>
  <c r="AA76" i="3" s="1"/>
  <c r="AA68" i="3" s="1"/>
  <c r="AA60" i="3" s="1"/>
  <c r="AA52" i="3" s="1"/>
  <c r="AA96" i="3"/>
  <c r="AA92" i="3" s="1"/>
  <c r="AA39" i="3" s="1"/>
  <c r="AA79" i="3"/>
  <c r="AA71" i="3"/>
  <c r="AA63" i="3" s="1"/>
  <c r="AA55" i="3" s="1"/>
  <c r="AA40" i="3" s="1"/>
  <c r="AA35" i="3" l="1"/>
  <c r="AA88" i="3"/>
  <c r="AA84" i="3" s="1"/>
  <c r="AA78" i="3" s="1"/>
  <c r="AA70" i="3" s="1"/>
  <c r="AA62" i="3" s="1"/>
  <c r="AA54" i="3" s="1"/>
  <c r="AA98" i="3"/>
  <c r="AA2" i="3" s="1"/>
  <c r="D83" i="2" s="1"/>
</calcChain>
</file>

<file path=xl/sharedStrings.xml><?xml version="1.0" encoding="utf-8"?>
<sst xmlns="http://schemas.openxmlformats.org/spreadsheetml/2006/main" count="210" uniqueCount="158">
  <si>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</si>
  <si>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</si>
  <si>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</si>
  <si>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</si>
  <si>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</si>
  <si>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</si>
  <si>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</si>
  <si>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</si>
  <si>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</si>
  <si>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</si>
  <si>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</si>
  <si>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</si>
  <si>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</si>
  <si>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</si>
  <si>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</si>
  <si>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</si>
  <si>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</si>
  <si>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</si>
  <si>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</si>
  <si>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</si>
  <si>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</si>
  <si>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</si>
  <si>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</si>
  <si>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</si>
  <si>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</si>
  <si>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</si>
  <si>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</si>
  <si>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</si>
  <si>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</si>
  <si>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</si>
  <si>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</si>
  <si>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</si>
  <si>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</si>
  <si>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</si>
  <si>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</si>
  <si>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</si>
  <si>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</si>
  <si>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</si>
  <si>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</si>
  <si>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</si>
  <si>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</si>
  <si>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</si>
  <si>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</si>
  <si>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n°14</t>
  </si>
  <si>
    <t>SOLS SOUPLES PVC ET TEXTILES</t>
  </si>
  <si>
    <t>Non localisé</t>
  </si>
  <si>
    <t>14.2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</si>
  <si>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</si>
  <si>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</si>
  <si>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</si>
  <si>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</si>
  <si>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</si>
  <si>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14.5</t>
  </si>
  <si>
    <t>DESCRIPTION DES OUVRAGES</t>
  </si>
  <si>
    <t>14.5.1</t>
  </si>
  <si>
    <t xml:space="preserve">PREPARATIONS </t>
  </si>
  <si>
    <t>14.5.1.1</t>
  </si>
  <si>
    <t>Préparation des supports neufs</t>
  </si>
  <si>
    <t>9.L</t>
  </si>
  <si>
    <t xml:space="preserve">Localisation : 
Logements collectifs et individuels:
- Tous les locaux destinés à recevoir un sol collé
</t>
  </si>
  <si>
    <t>9.&amp;</t>
  </si>
  <si>
    <t>4.&amp;</t>
  </si>
  <si>
    <t>14.5.2</t>
  </si>
  <si>
    <t>REVETEMENTS DE SOLS</t>
  </si>
  <si>
    <t>14.5.2.1</t>
  </si>
  <si>
    <t>Revêtement PVC type U2SP3</t>
  </si>
  <si>
    <t xml:space="preserve">Localisation : 
Logements collectifs, bâtiments B : 
- Niveaux 1 à 3 : Ensemble des sols de tous les logements exceptés pièces humides (SDE, SDB et WC).
</t>
  </si>
  <si>
    <t>14.5.2.2</t>
  </si>
  <si>
    <t xml:space="preserve">Revêtement PVC type U3P3 </t>
  </si>
  <si>
    <t xml:space="preserve">Localisation : 
Logements collectifs, bâtiment B : 
- Circulations des étages
</t>
  </si>
  <si>
    <t>14.5.2.3</t>
  </si>
  <si>
    <t>Revêtement textile</t>
  </si>
  <si>
    <t>14.5.2.3.1</t>
  </si>
  <si>
    <t>Moquette</t>
  </si>
  <si>
    <t xml:space="preserve">Localisation : 
Logements collectifs, bâtiment A : 
- Circulations des étages
</t>
  </si>
  <si>
    <t>8.&amp;</t>
  </si>
  <si>
    <t>14.5.3</t>
  </si>
  <si>
    <t>OUVRAGES DIVERS</t>
  </si>
  <si>
    <t>14.5.3.1</t>
  </si>
  <si>
    <t>Barres de seuil</t>
  </si>
  <si>
    <t>ML</t>
  </si>
  <si>
    <t xml:space="preserve">Localisation : 
Logements collectifs:
- Barres de seuil
</t>
  </si>
  <si>
    <t>14.5.3.2</t>
  </si>
  <si>
    <t>Joints de dilatation au droit des sols souples</t>
  </si>
  <si>
    <t xml:space="preserve">Localisation : 
Logements collectifs :
- Au droit des joints de dilatation des sols souples : Circulations
</t>
  </si>
  <si>
    <t>14.5.3.3</t>
  </si>
  <si>
    <t>Bandes podotactiles</t>
  </si>
  <si>
    <t xml:space="preserve">Localisation : 
Logements collectifs :
- Sur l'ensemble des paliers escaliers tous niveaux.
</t>
  </si>
  <si>
    <t>14.5.3.4</t>
  </si>
  <si>
    <t>Socles</t>
  </si>
  <si>
    <t xml:space="preserve">Localisation : 
Logements collectifs et individuels:
- Forfait : 20 unités.
</t>
  </si>
  <si>
    <t>14.5.3.5</t>
  </si>
  <si>
    <t xml:space="preserve">Essais pour contrôle d'humidité </t>
  </si>
  <si>
    <t xml:space="preserve">Localisation : 
Logements collectifs et individuels:
- Essais pour contrôle de l'humidité : Forfait : 10 unités.
</t>
  </si>
  <si>
    <t>14.6</t>
  </si>
  <si>
    <r>
      <rPr>
        <b/>
        <u/>
        <sz val="12"/>
        <color rgb="FF000000"/>
        <rFont val="Arial"/>
        <family val="2"/>
      </rPr>
      <t>DOSSIER DES OUVRAGES EXECUTES (DOE), DOSSIER DES INTERVENTIONS ULTERIEURES SUR L'OUVRAGE (DIUO)</t>
    </r>
    <r>
      <rPr>
        <b/>
        <u/>
        <sz val="12"/>
        <color rgb="FF000000"/>
        <rFont val="Arial"/>
        <family val="2"/>
      </rPr>
      <t xml:space="preserve">                                                      </t>
    </r>
  </si>
  <si>
    <t>14.6.1</t>
  </si>
  <si>
    <t>DOE</t>
  </si>
  <si>
    <t>14.6.6</t>
  </si>
  <si>
    <t>DIUO</t>
  </si>
  <si>
    <r>
      <rPr>
        <b/>
        <sz val="10"/>
        <color rgb="FF000000"/>
        <rFont val="Arial"/>
        <family val="2"/>
      </rPr>
      <t>DOSSIER DES OUVRAGES EXECUTES (DOE), DOSSIER DES INTERVENTIONS ULTERIEURES SUR L'OUVRAGE (DIUO)</t>
    </r>
    <r>
      <rPr>
        <b/>
        <sz val="10"/>
        <color rgb="FF000000"/>
        <rFont val="Arial"/>
        <family val="2"/>
      </rPr>
      <t xml:space="preserve">                                                      </t>
    </r>
  </si>
  <si>
    <t>2.&amp;</t>
  </si>
  <si>
    <t>RECAPITULATIF
Lot n°14 SOLS SOUPLES PVC ET TEXTILES</t>
  </si>
  <si>
    <t>RECAPITULATIF DES LOCALISATIONS</t>
  </si>
  <si>
    <t>Total du lot SOLS SOUPLES PVC ET TEXTILES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</si>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</sst>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1" x14ac:knownFonts="1">
    <font>
      <sz val="11"/>
      <color theme="1"/>
      <name val="Calibri"/>
      <family val="2"/>
      <scheme val="minor"/>
    </font>
    <font>
      <b/>
      <u/>
      <sz val="12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2" borderId="7" xfId="0" applyFont="1" applyFill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9" fillId="0" borderId="10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9" xfId="0" applyFont="1" applyBorder="1" applyAlignment="1">
      <alignment horizontal="right" vertical="top" wrapText="1"/>
    </xf>
    <xf numFmtId="4" fontId="14" fillId="0" borderId="9" xfId="0" applyNumberFormat="1" applyFont="1" applyBorder="1" applyAlignment="1">
      <alignment horizontal="right" vertical="top" wrapText="1"/>
    </xf>
    <xf numFmtId="4" fontId="15" fillId="0" borderId="9" xfId="0" applyNumberFormat="1" applyFont="1" applyBorder="1" applyAlignment="1">
      <alignment vertical="top" wrapText="1"/>
    </xf>
    <xf numFmtId="10" fontId="5" fillId="0" borderId="0" xfId="0" applyNumberFormat="1" applyFont="1" applyAlignment="1">
      <alignment horizontal="right" vertical="top" wrapText="1"/>
    </xf>
    <xf numFmtId="0" fontId="16" fillId="0" borderId="11" xfId="0" applyFont="1" applyBorder="1" applyAlignment="1">
      <alignment vertical="top" wrapText="1"/>
    </xf>
    <xf numFmtId="0" fontId="15" fillId="0" borderId="11" xfId="0" applyFont="1" applyBorder="1" applyAlignment="1">
      <alignment vertical="top" wrapText="1"/>
    </xf>
    <xf numFmtId="3" fontId="14" fillId="0" borderId="9" xfId="0" applyNumberFormat="1" applyFont="1" applyBorder="1" applyAlignment="1">
      <alignment horizontal="right" vertical="top" wrapText="1"/>
    </xf>
    <xf numFmtId="0" fontId="19" fillId="0" borderId="0" xfId="0" applyFont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4" xfId="0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right" vertical="top" wrapText="1"/>
    </xf>
    <xf numFmtId="0" fontId="8" fillId="0" borderId="9" xfId="0" applyFont="1" applyBorder="1" applyAlignment="1">
      <alignment vertical="top" wrapText="1"/>
    </xf>
    <xf numFmtId="10" fontId="8" fillId="0" borderId="10" xfId="0" applyNumberFormat="1" applyFont="1" applyBorder="1" applyAlignment="1">
      <alignment horizontal="right" vertical="top" wrapText="1"/>
    </xf>
    <xf numFmtId="0" fontId="8" fillId="0" borderId="0" xfId="0" applyFont="1" applyAlignment="1">
      <alignment vertical="top"/>
    </xf>
    <xf numFmtId="10" fontId="8" fillId="0" borderId="11" xfId="0" applyNumberFormat="1" applyFont="1" applyBorder="1" applyAlignment="1">
      <alignment horizontal="right" vertical="top" wrapText="1"/>
    </xf>
    <xf numFmtId="10" fontId="8" fillId="0" borderId="23" xfId="0" applyNumberFormat="1" applyFont="1" applyBorder="1" applyAlignment="1">
      <alignment horizontal="right" vertical="top" wrapText="1"/>
    </xf>
    <xf numFmtId="0" fontId="5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8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0" fillId="0" borderId="20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3" fillId="0" borderId="22" xfId="0" applyFont="1" applyBorder="1" applyAlignment="1">
      <alignment vertical="top" wrapText="1"/>
    </xf>
    <xf numFmtId="0" fontId="6" fillId="0" borderId="19" xfId="0" applyFont="1" applyBorder="1" applyAlignment="1">
      <alignment vertical="top" wrapText="1"/>
    </xf>
    <xf numFmtId="0" fontId="3" fillId="0" borderId="20" xfId="0" applyFont="1" applyBorder="1" applyAlignment="1">
      <alignment vertical="top" wrapText="1"/>
    </xf>
    <xf numFmtId="164" fontId="6" fillId="0" borderId="20" xfId="0" applyNumberFormat="1" applyFont="1" applyBorder="1" applyAlignment="1">
      <alignment vertical="top" wrapText="1"/>
    </xf>
    <xf numFmtId="164" fontId="3" fillId="0" borderId="20" xfId="0" applyNumberFormat="1" applyFont="1" applyBorder="1" applyAlignment="1">
      <alignment vertical="top" wrapText="1"/>
    </xf>
    <xf numFmtId="164" fontId="3" fillId="0" borderId="21" xfId="0" applyNumberFormat="1" applyFont="1" applyBorder="1" applyAlignment="1">
      <alignment vertical="top" wrapText="1"/>
    </xf>
    <xf numFmtId="0" fontId="20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164" fontId="6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18" xfId="0" applyNumberFormat="1" applyFont="1" applyBorder="1" applyAlignment="1">
      <alignment vertical="top" wrapText="1"/>
    </xf>
    <xf numFmtId="0" fontId="18" fillId="0" borderId="2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164" fontId="19" fillId="0" borderId="0" xfId="0" applyNumberFormat="1" applyFont="1" applyAlignment="1">
      <alignment horizontal="right" vertical="top" wrapText="1"/>
    </xf>
    <xf numFmtId="4" fontId="19" fillId="0" borderId="0" xfId="0" applyNumberFormat="1" applyFont="1" applyAlignment="1">
      <alignment horizontal="right"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0" fontId="19" fillId="0" borderId="12" xfId="0" applyFont="1" applyBorder="1" applyAlignment="1">
      <alignment vertical="top" wrapText="1"/>
    </xf>
    <xf numFmtId="0" fontId="19" fillId="0" borderId="13" xfId="0" applyFont="1" applyBorder="1" applyAlignment="1">
      <alignment vertical="top" wrapText="1"/>
    </xf>
    <xf numFmtId="164" fontId="2" fillId="0" borderId="7" xfId="0" applyNumberFormat="1" applyFont="1" applyBorder="1" applyAlignment="1">
      <alignment horizontal="right" vertical="top" wrapText="1"/>
    </xf>
    <xf numFmtId="164" fontId="2" fillId="0" borderId="8" xfId="0" applyNumberFormat="1" applyFont="1" applyBorder="1" applyAlignment="1">
      <alignment horizontal="right" vertical="top" wrapText="1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164" fontId="2" fillId="0" borderId="0" xfId="0" applyNumberFormat="1" applyFont="1" applyAlignment="1">
      <alignment horizontal="right" vertical="top" wrapText="1"/>
    </xf>
    <xf numFmtId="164" fontId="2" fillId="0" borderId="5" xfId="0" applyNumberFormat="1" applyFont="1" applyBorder="1" applyAlignment="1">
      <alignment horizontal="right" vertical="top" wrapText="1"/>
    </xf>
    <xf numFmtId="0" fontId="2" fillId="0" borderId="4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0" fillId="0" borderId="0" xfId="0"/>
    <xf numFmtId="0" fontId="2" fillId="0" borderId="2" xfId="0" applyFont="1" applyBorder="1" applyAlignment="1">
      <alignment horizontal="right" vertical="top" wrapText="1"/>
    </xf>
    <xf numFmtId="0" fontId="2" fillId="0" borderId="3" xfId="0" applyFont="1" applyBorder="1" applyAlignment="1">
      <alignment horizontal="right" vertical="top" wrapText="1"/>
    </xf>
    <xf numFmtId="0" fontId="2" fillId="0" borderId="1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7" fillId="0" borderId="0" xfId="0" applyFont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8" fillId="0" borderId="9" xfId="0" applyFont="1" applyBorder="1" applyAlignment="1">
      <alignment vertical="top" wrapText="1"/>
    </xf>
    <xf numFmtId="4" fontId="13" fillId="0" borderId="9" xfId="0" applyNumberFormat="1" applyFont="1" applyBorder="1" applyAlignment="1">
      <alignment horizontal="righ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ea7b2b1c-4bb0-4e6e-831a-be442591d1e6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25a7d6a2-a54b-4c03-9141-1a5a96897077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09b0ed6b-5cf3-4b13-adc2-f9855526ecd0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15f25f84-96d8-4e97-ac38-18cb7491ebd0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10ec9650-50fc-4ec2-97d6-85fcb3b7d2a9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1d02c36f-0adf-44b5-97e1-631e81c31ae6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2b71ba39-a7bf-4883-9634-a46e191e1304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f01b93a0-06e3-4c44-9ae2-824e30c69a0f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640625" defaultRowHeight="9" customHeight="1" x14ac:dyDescent="0.2"/>
  <cols>
    <col min="1" max="1" width="0.1640625" customWidth="1"/>
    <col min="2" max="2" width="10.1640625" customWidth="1"/>
    <col min="3" max="3" width="31.33203125" customWidth="1"/>
    <col min="4" max="4" width="2.33203125" customWidth="1"/>
    <col min="5" max="5" width="14.5" customWidth="1"/>
    <col min="6" max="6" width="12.83203125" customWidth="1"/>
    <col min="7" max="7" width="12.5" customWidth="1"/>
    <col min="8" max="8" width="14.5" customWidth="1"/>
    <col min="9" max="9" width="2.1640625" customWidth="1"/>
    <col min="10" max="69" width="10.6640625" customWidth="1"/>
  </cols>
  <sheetData>
    <row r="1" spans="2:9" ht="9" customHeight="1" x14ac:dyDescent="0.2">
      <c r="B1" s="2"/>
      <c r="C1" s="3"/>
      <c r="D1" s="4"/>
      <c r="E1" s="4"/>
      <c r="F1" s="4"/>
      <c r="G1" s="4"/>
      <c r="H1" s="4"/>
      <c r="I1" s="5"/>
    </row>
    <row r="2" spans="2:9" ht="9" customHeight="1" x14ac:dyDescent="0.2">
      <c r="B2" s="6"/>
      <c r="C2" s="7"/>
      <c r="D2" s="8"/>
      <c r="E2" s="47"/>
      <c r="F2" s="47"/>
      <c r="G2" s="47"/>
      <c r="H2" s="47"/>
      <c r="I2" s="9"/>
    </row>
    <row r="3" spans="2:9" ht="9" customHeight="1" x14ac:dyDescent="0.2">
      <c r="B3" s="6"/>
      <c r="C3" s="7"/>
      <c r="D3" s="8"/>
      <c r="E3" s="47"/>
      <c r="F3" s="47"/>
      <c r="G3" s="47"/>
      <c r="H3" s="47"/>
      <c r="I3" s="9"/>
    </row>
    <row r="4" spans="2:9" ht="9" customHeight="1" x14ac:dyDescent="0.2">
      <c r="B4" s="6"/>
      <c r="C4" s="7"/>
      <c r="D4" s="8"/>
      <c r="E4" s="47"/>
      <c r="F4" s="47"/>
      <c r="G4" s="47"/>
      <c r="H4" s="47"/>
      <c r="I4" s="9"/>
    </row>
    <row r="5" spans="2:9" ht="9" customHeight="1" x14ac:dyDescent="0.2">
      <c r="B5" s="6"/>
      <c r="C5" s="7"/>
      <c r="D5" s="8"/>
      <c r="E5" s="47"/>
      <c r="F5" s="47"/>
      <c r="G5" s="47"/>
      <c r="H5" s="47"/>
      <c r="I5" s="9"/>
    </row>
    <row r="6" spans="2:9" ht="9" customHeight="1" x14ac:dyDescent="0.2">
      <c r="B6" s="6"/>
      <c r="C6" s="7"/>
      <c r="D6" s="8"/>
      <c r="E6" s="47"/>
      <c r="F6" s="47"/>
      <c r="G6" s="47"/>
      <c r="H6" s="47"/>
      <c r="I6" s="9"/>
    </row>
    <row r="7" spans="2:9" ht="9" customHeight="1" x14ac:dyDescent="0.2">
      <c r="B7" s="6"/>
      <c r="C7" s="7"/>
      <c r="D7" s="8"/>
      <c r="E7" s="47"/>
      <c r="F7" s="47"/>
      <c r="G7" s="47"/>
      <c r="H7" s="47"/>
      <c r="I7" s="9"/>
    </row>
    <row r="8" spans="2:9" ht="9" customHeight="1" x14ac:dyDescent="0.2">
      <c r="B8" s="6"/>
      <c r="C8" s="7"/>
      <c r="D8" s="8"/>
      <c r="E8" s="47"/>
      <c r="F8" s="47"/>
      <c r="G8" s="47"/>
      <c r="H8" s="47"/>
      <c r="I8" s="9"/>
    </row>
    <row r="9" spans="2:9" ht="9" customHeight="1" x14ac:dyDescent="0.2">
      <c r="B9" s="6"/>
      <c r="C9" s="7"/>
      <c r="D9" s="8"/>
      <c r="E9" s="47"/>
      <c r="F9" s="47"/>
      <c r="G9" s="47"/>
      <c r="H9" s="47"/>
      <c r="I9" s="9"/>
    </row>
    <row r="10" spans="2:9" ht="9" customHeight="1" x14ac:dyDescent="0.2">
      <c r="B10" s="6"/>
      <c r="C10" s="7"/>
      <c r="D10" s="8"/>
      <c r="E10" s="47"/>
      <c r="F10" s="47"/>
      <c r="G10" s="47"/>
      <c r="H10" s="47"/>
      <c r="I10" s="9"/>
    </row>
    <row r="11" spans="2:9" ht="9" customHeight="1" x14ac:dyDescent="0.2">
      <c r="B11" s="6"/>
      <c r="C11" s="7"/>
      <c r="D11" s="8"/>
      <c r="E11" s="53" t="str">
        <f>IF(Paramètres!C5&lt;&gt;"",Paramètres!C5,"")</f>
        <v xml:space="preserve">RESIDENCE GREEN FOREST
Construction de 42 logements collectifs et 7 logements individuels </v>
      </c>
      <c r="F11" s="53"/>
      <c r="G11" s="53"/>
      <c r="H11" s="53"/>
      <c r="I11" s="9"/>
    </row>
    <row r="12" spans="2:9" ht="9" customHeight="1" x14ac:dyDescent="0.2">
      <c r="B12" s="6"/>
      <c r="C12" s="7"/>
      <c r="D12" s="8"/>
      <c r="E12" s="53"/>
      <c r="F12" s="53"/>
      <c r="G12" s="53"/>
      <c r="H12" s="53"/>
      <c r="I12" s="9"/>
    </row>
    <row r="13" spans="2:9" ht="9" customHeight="1" x14ac:dyDescent="0.2">
      <c r="B13" s="6"/>
      <c r="C13" s="7"/>
      <c r="D13" s="8"/>
      <c r="E13" s="53"/>
      <c r="F13" s="53"/>
      <c r="G13" s="53"/>
      <c r="H13" s="53"/>
      <c r="I13" s="9"/>
    </row>
    <row r="14" spans="2:9" ht="9" customHeight="1" x14ac:dyDescent="0.2">
      <c r="B14" s="6"/>
      <c r="C14" s="7"/>
      <c r="D14" s="8"/>
      <c r="E14" s="53"/>
      <c r="F14" s="53"/>
      <c r="G14" s="53"/>
      <c r="H14" s="53"/>
      <c r="I14" s="9"/>
    </row>
    <row r="15" spans="2:9" ht="9" customHeight="1" x14ac:dyDescent="0.2">
      <c r="B15" s="6"/>
      <c r="C15" s="7"/>
      <c r="D15" s="8"/>
      <c r="E15" s="53"/>
      <c r="F15" s="53"/>
      <c r="G15" s="53"/>
      <c r="H15" s="53"/>
      <c r="I15" s="9"/>
    </row>
    <row r="16" spans="2:9" ht="9" customHeight="1" x14ac:dyDescent="0.2">
      <c r="B16" s="6"/>
      <c r="C16" s="7"/>
      <c r="D16" s="8"/>
      <c r="E16" s="53"/>
      <c r="F16" s="53"/>
      <c r="G16" s="53"/>
      <c r="H16" s="53"/>
      <c r="I16" s="9"/>
    </row>
    <row r="17" spans="2:9" ht="9" customHeight="1" x14ac:dyDescent="0.2">
      <c r="B17" s="6"/>
      <c r="C17" s="7"/>
      <c r="D17" s="8"/>
      <c r="E17" s="53"/>
      <c r="F17" s="53"/>
      <c r="G17" s="53"/>
      <c r="H17" s="53"/>
      <c r="I17" s="9"/>
    </row>
    <row r="18" spans="2:9" ht="9" customHeight="1" x14ac:dyDescent="0.2">
      <c r="B18" s="6"/>
      <c r="C18" s="7"/>
      <c r="D18" s="8"/>
      <c r="E18" s="53"/>
      <c r="F18" s="53"/>
      <c r="G18" s="53"/>
      <c r="H18" s="53"/>
      <c r="I18" s="9"/>
    </row>
    <row r="19" spans="2:9" ht="9" customHeight="1" x14ac:dyDescent="0.2">
      <c r="B19" s="6"/>
      <c r="C19" s="7"/>
      <c r="D19" s="8"/>
      <c r="E19" s="53"/>
      <c r="F19" s="53"/>
      <c r="G19" s="53"/>
      <c r="H19" s="53"/>
      <c r="I19" s="9"/>
    </row>
    <row r="20" spans="2:9" ht="9" customHeight="1" x14ac:dyDescent="0.2">
      <c r="B20" s="6"/>
      <c r="C20" s="7"/>
      <c r="D20" s="8"/>
      <c r="E20" s="53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53"/>
      <c r="G20" s="53"/>
      <c r="H20" s="53"/>
      <c r="I20" s="9"/>
    </row>
    <row r="21" spans="2:9" ht="9" customHeight="1" x14ac:dyDescent="0.2">
      <c r="B21" s="6"/>
      <c r="C21" s="7"/>
      <c r="D21" s="8"/>
      <c r="E21" s="53"/>
      <c r="F21" s="53"/>
      <c r="G21" s="53"/>
      <c r="H21" s="53"/>
      <c r="I21" s="9"/>
    </row>
    <row r="22" spans="2:9" ht="9" customHeight="1" x14ac:dyDescent="0.2">
      <c r="B22" s="6"/>
      <c r="C22" s="7"/>
      <c r="D22" s="8"/>
      <c r="E22" s="53"/>
      <c r="F22" s="53"/>
      <c r="G22" s="53"/>
      <c r="H22" s="53"/>
      <c r="I22" s="9"/>
    </row>
    <row r="23" spans="2:9" ht="9" customHeight="1" x14ac:dyDescent="0.2">
      <c r="B23" s="6"/>
      <c r="C23" s="7"/>
      <c r="D23" s="8"/>
      <c r="E23" s="53"/>
      <c r="F23" s="53"/>
      <c r="G23" s="53"/>
      <c r="H23" s="53"/>
      <c r="I23" s="9"/>
    </row>
    <row r="24" spans="2:9" ht="9" customHeight="1" x14ac:dyDescent="0.2">
      <c r="B24" s="6"/>
      <c r="C24" s="7"/>
      <c r="D24" s="8"/>
      <c r="E24" s="53"/>
      <c r="F24" s="53"/>
      <c r="G24" s="53"/>
      <c r="H24" s="53"/>
      <c r="I24" s="9"/>
    </row>
    <row r="25" spans="2:9" ht="9" customHeight="1" x14ac:dyDescent="0.2">
      <c r="B25" s="6"/>
      <c r="C25" s="7"/>
      <c r="D25" s="8"/>
      <c r="E25" s="53"/>
      <c r="F25" s="53"/>
      <c r="G25" s="53"/>
      <c r="H25" s="53"/>
      <c r="I25" s="9"/>
    </row>
    <row r="26" spans="2:9" ht="9" customHeight="1" x14ac:dyDescent="0.2">
      <c r="B26" s="6"/>
      <c r="C26" s="7"/>
      <c r="D26" s="8"/>
      <c r="E26" s="53"/>
      <c r="F26" s="53"/>
      <c r="G26" s="53"/>
      <c r="H26" s="53"/>
      <c r="I26" s="9"/>
    </row>
    <row r="27" spans="2:9" ht="9" customHeight="1" x14ac:dyDescent="0.2">
      <c r="B27" s="6"/>
      <c r="C27" s="7"/>
      <c r="D27" s="8"/>
      <c r="E27" s="53"/>
      <c r="F27" s="53"/>
      <c r="G27" s="53"/>
      <c r="H27" s="53"/>
      <c r="I27" s="9"/>
    </row>
    <row r="28" spans="2:9" ht="9" customHeight="1" x14ac:dyDescent="0.2">
      <c r="B28" s="6"/>
      <c r="C28" s="7"/>
      <c r="D28" s="8"/>
      <c r="E28" s="47"/>
      <c r="F28" s="47"/>
      <c r="G28" s="47"/>
      <c r="H28" s="47"/>
      <c r="I28" s="9"/>
    </row>
    <row r="29" spans="2:9" ht="9" customHeight="1" x14ac:dyDescent="0.2">
      <c r="B29" s="6"/>
      <c r="C29" s="7"/>
      <c r="D29" s="8"/>
      <c r="E29" s="47"/>
      <c r="F29" s="47"/>
      <c r="G29" s="47"/>
      <c r="H29" s="47"/>
      <c r="I29" s="9"/>
    </row>
    <row r="30" spans="2:9" ht="9" customHeight="1" x14ac:dyDescent="0.2">
      <c r="B30" s="6"/>
      <c r="C30" s="7"/>
      <c r="D30" s="8"/>
      <c r="E30" s="47"/>
      <c r="F30" s="47"/>
      <c r="G30" s="47"/>
      <c r="H30" s="47"/>
      <c r="I30" s="9"/>
    </row>
    <row r="31" spans="2:9" ht="9" customHeight="1" x14ac:dyDescent="0.2">
      <c r="B31" s="6"/>
      <c r="C31" s="7"/>
      <c r="D31" s="8"/>
      <c r="E31" s="47"/>
      <c r="F31" s="47"/>
      <c r="G31" s="47"/>
      <c r="H31" s="47"/>
      <c r="I31" s="9"/>
    </row>
    <row r="32" spans="2:9" ht="9" customHeight="1" x14ac:dyDescent="0.2">
      <c r="B32" s="6"/>
      <c r="C32" s="7"/>
      <c r="D32" s="8"/>
      <c r="E32" s="47"/>
      <c r="F32" s="47"/>
      <c r="G32" s="47"/>
      <c r="H32" s="47"/>
      <c r="I32" s="9"/>
    </row>
    <row r="33" spans="2:9" ht="9" customHeight="1" x14ac:dyDescent="0.2">
      <c r="B33" s="6"/>
      <c r="C33" s="7"/>
      <c r="D33" s="8"/>
      <c r="E33" s="47"/>
      <c r="F33" s="47"/>
      <c r="G33" s="47"/>
      <c r="H33" s="47"/>
      <c r="I33" s="9"/>
    </row>
    <row r="34" spans="2:9" ht="9" customHeight="1" x14ac:dyDescent="0.2">
      <c r="B34" s="6"/>
      <c r="C34" s="7"/>
      <c r="D34" s="8"/>
      <c r="E34" s="47"/>
      <c r="F34" s="47"/>
      <c r="G34" s="47"/>
      <c r="H34" s="47"/>
      <c r="I34" s="9"/>
    </row>
    <row r="35" spans="2:9" ht="9" customHeight="1" x14ac:dyDescent="0.2">
      <c r="B35" s="6"/>
      <c r="C35" s="7"/>
      <c r="D35" s="8"/>
      <c r="E35" s="47"/>
      <c r="F35" s="47"/>
      <c r="G35" s="47"/>
      <c r="H35" s="47"/>
      <c r="I35" s="9"/>
    </row>
    <row r="36" spans="2:9" ht="9" customHeight="1" x14ac:dyDescent="0.2">
      <c r="B36" s="6"/>
      <c r="C36" s="7"/>
      <c r="D36" s="8"/>
      <c r="E36" s="47"/>
      <c r="F36" s="47"/>
      <c r="G36" s="47"/>
      <c r="H36" s="47"/>
      <c r="I36" s="9"/>
    </row>
    <row r="37" spans="2:9" ht="9" customHeight="1" x14ac:dyDescent="0.2">
      <c r="B37" s="6"/>
      <c r="C37" s="7"/>
      <c r="D37" s="8"/>
      <c r="E37" s="47"/>
      <c r="F37" s="47"/>
      <c r="G37" s="47"/>
      <c r="H37" s="47"/>
      <c r="I37" s="9"/>
    </row>
    <row r="38" spans="2:9" ht="9" customHeight="1" x14ac:dyDescent="0.2">
      <c r="B38" s="6"/>
      <c r="C38" s="7"/>
      <c r="D38" s="8"/>
      <c r="E38" s="47"/>
      <c r="F38" s="47"/>
      <c r="G38" s="47"/>
      <c r="H38" s="47"/>
      <c r="I38" s="9"/>
    </row>
    <row r="39" spans="2:9" ht="9" customHeight="1" x14ac:dyDescent="0.2">
      <c r="B39" s="6"/>
      <c r="C39" s="7"/>
      <c r="D39" s="8"/>
      <c r="E39" s="47"/>
      <c r="F39" s="47"/>
      <c r="G39" s="47"/>
      <c r="H39" s="47"/>
      <c r="I39" s="9"/>
    </row>
    <row r="40" spans="2:9" ht="9" customHeight="1" x14ac:dyDescent="0.2">
      <c r="B40" s="6"/>
      <c r="C40" s="7"/>
      <c r="D40" s="8"/>
      <c r="E40" s="47"/>
      <c r="F40" s="47"/>
      <c r="G40" s="47"/>
      <c r="H40" s="47"/>
      <c r="I40" s="9"/>
    </row>
    <row r="41" spans="2:9" ht="9" customHeight="1" x14ac:dyDescent="0.2">
      <c r="B41" s="6"/>
      <c r="C41" s="7"/>
      <c r="D41" s="8"/>
      <c r="E41" s="47"/>
      <c r="F41" s="47"/>
      <c r="G41" s="47"/>
      <c r="H41" s="47"/>
      <c r="I41" s="9"/>
    </row>
    <row r="42" spans="2:9" ht="9" customHeight="1" x14ac:dyDescent="0.2">
      <c r="B42" s="6"/>
      <c r="C42" s="7"/>
      <c r="D42" s="8"/>
      <c r="E42" s="47"/>
      <c r="F42" s="47"/>
      <c r="G42" s="47"/>
      <c r="H42" s="47"/>
      <c r="I42" s="9"/>
    </row>
    <row r="43" spans="2:9" ht="9" customHeight="1" x14ac:dyDescent="0.2">
      <c r="B43" s="6"/>
      <c r="C43" s="7"/>
      <c r="D43" s="8"/>
      <c r="E43" s="47"/>
      <c r="F43" s="47"/>
      <c r="G43" s="47"/>
      <c r="H43" s="47"/>
      <c r="I43" s="9"/>
    </row>
    <row r="44" spans="2:9" ht="9" customHeight="1" x14ac:dyDescent="0.2">
      <c r="B44" s="6"/>
      <c r="C44" s="7"/>
      <c r="D44" s="8"/>
      <c r="E44" s="47"/>
      <c r="F44" s="47"/>
      <c r="G44" s="47"/>
      <c r="H44" s="47"/>
      <c r="I44" s="9"/>
    </row>
    <row r="45" spans="2:9" ht="9" customHeight="1" x14ac:dyDescent="0.2">
      <c r="B45" s="44"/>
      <c r="C45" s="42" t="s">
        <v>10</v>
      </c>
      <c r="D45" s="8"/>
      <c r="E45" s="47"/>
      <c r="F45" s="47"/>
      <c r="G45" s="47"/>
      <c r="H45" s="47"/>
      <c r="I45" s="9"/>
    </row>
    <row r="46" spans="2:9" ht="9" customHeight="1" x14ac:dyDescent="0.2">
      <c r="B46" s="44"/>
      <c r="C46" s="43"/>
      <c r="D46" s="8"/>
      <c r="E46" s="8"/>
      <c r="F46" s="8"/>
      <c r="G46" s="8"/>
      <c r="H46" s="8"/>
      <c r="I46" s="9"/>
    </row>
    <row r="47" spans="2:9" ht="9" customHeight="1" x14ac:dyDescent="0.2">
      <c r="B47" s="44"/>
      <c r="C47" s="43"/>
      <c r="D47" s="8"/>
      <c r="E47" s="46" t="s">
        <v>4</v>
      </c>
      <c r="F47" s="47"/>
      <c r="G47" s="47"/>
      <c r="H47" s="47"/>
      <c r="I47" s="9"/>
    </row>
    <row r="48" spans="2:9" ht="9" customHeight="1" x14ac:dyDescent="0.2">
      <c r="B48" s="44"/>
      <c r="C48" s="43"/>
      <c r="D48" s="8"/>
      <c r="E48" s="47"/>
      <c r="F48" s="47"/>
      <c r="G48" s="47"/>
      <c r="H48" s="47"/>
      <c r="I48" s="9"/>
    </row>
    <row r="49" spans="2:9" ht="9" customHeight="1" x14ac:dyDescent="0.2">
      <c r="B49" s="44"/>
      <c r="C49" s="43"/>
      <c r="D49" s="8"/>
      <c r="E49" s="47"/>
      <c r="F49" s="47"/>
      <c r="G49" s="47"/>
      <c r="H49" s="47"/>
      <c r="I49" s="9"/>
    </row>
    <row r="50" spans="2:9" ht="9" customHeight="1" x14ac:dyDescent="0.2">
      <c r="B50" s="44"/>
      <c r="C50" s="43"/>
      <c r="D50" s="8"/>
      <c r="E50" s="47"/>
      <c r="F50" s="47"/>
      <c r="G50" s="47"/>
      <c r="H50" s="47"/>
      <c r="I50" s="9"/>
    </row>
    <row r="51" spans="2:9" ht="9" customHeight="1" x14ac:dyDescent="0.2">
      <c r="B51" s="44"/>
      <c r="C51" s="43"/>
      <c r="D51" s="8"/>
      <c r="E51" s="47"/>
      <c r="F51" s="47"/>
      <c r="G51" s="47"/>
      <c r="H51" s="47"/>
      <c r="I51" s="9"/>
    </row>
    <row r="52" spans="2:9" ht="9" customHeight="1" x14ac:dyDescent="0.2">
      <c r="B52" s="44"/>
      <c r="C52" s="42" t="s">
        <v>9</v>
      </c>
      <c r="D52" s="8"/>
      <c r="E52" s="47"/>
      <c r="F52" s="47"/>
      <c r="G52" s="47"/>
      <c r="H52" s="47"/>
      <c r="I52" s="9"/>
    </row>
    <row r="53" spans="2:9" ht="9" customHeight="1" x14ac:dyDescent="0.2">
      <c r="B53" s="44"/>
      <c r="C53" s="43"/>
      <c r="D53" s="8"/>
      <c r="E53" s="47"/>
      <c r="F53" s="47"/>
      <c r="G53" s="47"/>
      <c r="H53" s="47"/>
      <c r="I53" s="9"/>
    </row>
    <row r="54" spans="2:9" ht="9" customHeight="1" x14ac:dyDescent="0.2">
      <c r="B54" s="44"/>
      <c r="C54" s="43"/>
      <c r="D54" s="8"/>
      <c r="E54" s="47"/>
      <c r="F54" s="47"/>
      <c r="G54" s="47"/>
      <c r="H54" s="47"/>
      <c r="I54" s="9"/>
    </row>
    <row r="55" spans="2:9" ht="9" customHeight="1" x14ac:dyDescent="0.2">
      <c r="B55" s="44"/>
      <c r="C55" s="43"/>
      <c r="D55" s="8"/>
      <c r="E55" s="47"/>
      <c r="F55" s="47"/>
      <c r="G55" s="47"/>
      <c r="H55" s="47"/>
      <c r="I55" s="9"/>
    </row>
    <row r="56" spans="2:9" ht="9" customHeight="1" x14ac:dyDescent="0.2">
      <c r="B56" s="44"/>
      <c r="C56" s="43"/>
      <c r="D56" s="8"/>
      <c r="E56" s="47"/>
      <c r="F56" s="47"/>
      <c r="G56" s="47"/>
      <c r="H56" s="47"/>
      <c r="I56" s="9"/>
    </row>
    <row r="57" spans="2:9" ht="9" customHeight="1" x14ac:dyDescent="0.2">
      <c r="B57" s="44"/>
      <c r="C57" s="43"/>
      <c r="D57" s="8"/>
      <c r="E57" s="47"/>
      <c r="F57" s="47"/>
      <c r="G57" s="47"/>
      <c r="H57" s="47"/>
      <c r="I57" s="9"/>
    </row>
    <row r="58" spans="2:9" ht="9" customHeight="1" x14ac:dyDescent="0.2">
      <c r="B58" s="44"/>
      <c r="C58" s="43"/>
      <c r="D58" s="8"/>
      <c r="E58" s="47"/>
      <c r="F58" s="47"/>
      <c r="G58" s="47"/>
      <c r="H58" s="47"/>
      <c r="I58" s="9"/>
    </row>
    <row r="59" spans="2:9" ht="9" customHeight="1" x14ac:dyDescent="0.2">
      <c r="B59" s="44"/>
      <c r="C59" s="42" t="s">
        <v>8</v>
      </c>
      <c r="D59" s="8"/>
      <c r="E59" s="47"/>
      <c r="F59" s="47"/>
      <c r="G59" s="47"/>
      <c r="H59" s="47"/>
      <c r="I59" s="9"/>
    </row>
    <row r="60" spans="2:9" ht="9" customHeight="1" x14ac:dyDescent="0.2">
      <c r="B60" s="44"/>
      <c r="C60" s="43"/>
      <c r="D60" s="8"/>
      <c r="E60" s="47"/>
      <c r="F60" s="47"/>
      <c r="G60" s="47"/>
      <c r="H60" s="47"/>
      <c r="I60" s="9"/>
    </row>
    <row r="61" spans="2:9" ht="9" customHeight="1" x14ac:dyDescent="0.2">
      <c r="B61" s="44"/>
      <c r="C61" s="43"/>
      <c r="D61" s="8"/>
      <c r="E61" s="8"/>
      <c r="F61" s="8"/>
      <c r="G61" s="8"/>
      <c r="H61" s="8"/>
      <c r="I61" s="9"/>
    </row>
    <row r="62" spans="2:9" ht="9" customHeight="1" x14ac:dyDescent="0.2">
      <c r="B62" s="44"/>
      <c r="C62" s="43"/>
      <c r="D62" s="8"/>
      <c r="E62" s="48" t="str">
        <f>IF(Paramètres!C9&lt;&gt;"",Paramètres!C9,"")</f>
        <v>Lot n°14</v>
      </c>
      <c r="F62" s="48"/>
      <c r="G62" s="48"/>
      <c r="H62" s="48"/>
      <c r="I62" s="9"/>
    </row>
    <row r="63" spans="2:9" ht="9" customHeight="1" x14ac:dyDescent="0.2">
      <c r="B63" s="44"/>
      <c r="C63" s="43"/>
      <c r="D63" s="8"/>
      <c r="E63" s="48"/>
      <c r="F63" s="48"/>
      <c r="G63" s="48"/>
      <c r="H63" s="48"/>
      <c r="I63" s="9"/>
    </row>
    <row r="64" spans="2:9" ht="9" customHeight="1" x14ac:dyDescent="0.2">
      <c r="B64" s="44"/>
      <c r="C64" s="43"/>
      <c r="D64" s="8"/>
      <c r="E64" s="48"/>
      <c r="F64" s="48"/>
      <c r="G64" s="48"/>
      <c r="H64" s="48"/>
      <c r="I64" s="9"/>
    </row>
    <row r="65" spans="2:9" ht="9" customHeight="1" x14ac:dyDescent="0.2">
      <c r="B65" s="44"/>
      <c r="C65" s="43"/>
      <c r="D65" s="8"/>
      <c r="E65" s="48"/>
      <c r="F65" s="48"/>
      <c r="G65" s="48"/>
      <c r="H65" s="48"/>
      <c r="I65" s="9"/>
    </row>
    <row r="66" spans="2:9" ht="9" customHeight="1" x14ac:dyDescent="0.2">
      <c r="B66" s="44"/>
      <c r="C66" s="42" t="s">
        <v>7</v>
      </c>
      <c r="D66" s="8"/>
      <c r="E66" s="48" t="str">
        <f>IF(Paramètres!C11&lt;&gt;"",Paramètres!C11,"")</f>
        <v>SOLS SOUPLES PVC ET TEXTILES</v>
      </c>
      <c r="F66" s="48"/>
      <c r="G66" s="48"/>
      <c r="H66" s="48"/>
      <c r="I66" s="9"/>
    </row>
    <row r="67" spans="2:9" ht="9" customHeight="1" x14ac:dyDescent="0.2">
      <c r="B67" s="44"/>
      <c r="C67" s="43"/>
      <c r="D67" s="8"/>
      <c r="E67" s="48"/>
      <c r="F67" s="48"/>
      <c r="G67" s="48"/>
      <c r="H67" s="48"/>
      <c r="I67" s="9"/>
    </row>
    <row r="68" spans="2:9" ht="9" customHeight="1" x14ac:dyDescent="0.2">
      <c r="B68" s="44"/>
      <c r="C68" s="43"/>
      <c r="D68" s="8"/>
      <c r="E68" s="48"/>
      <c r="F68" s="48"/>
      <c r="G68" s="48"/>
      <c r="H68" s="48"/>
      <c r="I68" s="9"/>
    </row>
    <row r="69" spans="2:9" ht="9" customHeight="1" x14ac:dyDescent="0.2">
      <c r="B69" s="44"/>
      <c r="C69" s="43"/>
      <c r="D69" s="8"/>
      <c r="E69" s="48"/>
      <c r="F69" s="48"/>
      <c r="G69" s="48"/>
      <c r="H69" s="48"/>
      <c r="I69" s="9"/>
    </row>
    <row r="70" spans="2:9" ht="9" customHeight="1" x14ac:dyDescent="0.2">
      <c r="B70" s="44"/>
      <c r="C70" s="43"/>
      <c r="D70" s="8"/>
      <c r="E70" s="48"/>
      <c r="F70" s="48"/>
      <c r="G70" s="48"/>
      <c r="H70" s="48"/>
      <c r="I70" s="9"/>
    </row>
    <row r="71" spans="2:9" ht="9" customHeight="1" x14ac:dyDescent="0.2">
      <c r="B71" s="44"/>
      <c r="C71" s="43"/>
      <c r="D71" s="8"/>
      <c r="E71" s="49" t="str">
        <f>IF(Paramètres!C3&lt;&gt;"",Paramètres!C3,"")</f>
        <v>DPGF</v>
      </c>
      <c r="F71" s="50"/>
      <c r="G71" s="50"/>
      <c r="H71" s="51"/>
      <c r="I71" s="9"/>
    </row>
    <row r="72" spans="2:9" ht="9" customHeight="1" x14ac:dyDescent="0.2">
      <c r="B72" s="44"/>
      <c r="C72" s="43"/>
      <c r="D72" s="8"/>
      <c r="E72" s="52"/>
      <c r="F72" s="53"/>
      <c r="G72" s="53"/>
      <c r="H72" s="54"/>
      <c r="I72" s="9"/>
    </row>
    <row r="73" spans="2:9" ht="9" customHeight="1" x14ac:dyDescent="0.2">
      <c r="B73" s="44"/>
      <c r="C73" s="42" t="s">
        <v>6</v>
      </c>
      <c r="D73" s="8"/>
      <c r="E73" s="52"/>
      <c r="F73" s="53"/>
      <c r="G73" s="53"/>
      <c r="H73" s="54"/>
      <c r="I73" s="9"/>
    </row>
    <row r="74" spans="2:9" ht="9" customHeight="1" x14ac:dyDescent="0.2">
      <c r="B74" s="44"/>
      <c r="C74" s="43"/>
      <c r="D74" s="8"/>
      <c r="E74" s="52"/>
      <c r="F74" s="53"/>
      <c r="G74" s="53"/>
      <c r="H74" s="54"/>
      <c r="I74" s="9"/>
    </row>
    <row r="75" spans="2:9" ht="9" customHeight="1" x14ac:dyDescent="0.2">
      <c r="B75" s="44"/>
      <c r="C75" s="43"/>
      <c r="D75" s="8"/>
      <c r="E75" s="52"/>
      <c r="F75" s="53"/>
      <c r="G75" s="53"/>
      <c r="H75" s="54"/>
      <c r="I75" s="9"/>
    </row>
    <row r="76" spans="2:9" ht="9" customHeight="1" x14ac:dyDescent="0.2">
      <c r="B76" s="44"/>
      <c r="C76" s="43"/>
      <c r="D76" s="8"/>
      <c r="E76" s="52"/>
      <c r="F76" s="53"/>
      <c r="G76" s="53"/>
      <c r="H76" s="54"/>
      <c r="I76" s="9"/>
    </row>
    <row r="77" spans="2:9" ht="9" customHeight="1" x14ac:dyDescent="0.2">
      <c r="B77" s="44"/>
      <c r="C77" s="43"/>
      <c r="D77" s="8"/>
      <c r="E77" s="55"/>
      <c r="F77" s="56"/>
      <c r="G77" s="56"/>
      <c r="H77" s="57"/>
      <c r="I77" s="9"/>
    </row>
    <row r="78" spans="2:9" ht="9" customHeight="1" x14ac:dyDescent="0.2">
      <c r="B78" s="44"/>
      <c r="C78" s="43"/>
      <c r="D78" s="8"/>
      <c r="E78" s="8"/>
      <c r="F78" s="8"/>
      <c r="G78" s="8"/>
      <c r="H78" s="8"/>
      <c r="I78" s="9"/>
    </row>
    <row r="79" spans="2:9" ht="9" customHeight="1" x14ac:dyDescent="0.2">
      <c r="B79" s="44"/>
      <c r="C79" s="43"/>
      <c r="D79" s="8"/>
      <c r="E79" s="8"/>
      <c r="F79" s="45" t="s">
        <v>0</v>
      </c>
      <c r="G79" s="45" t="str">
        <f>IF(Paramètres!C7&lt;&gt;"",Paramètres!C7,"")</f>
        <v>24.09</v>
      </c>
      <c r="H79" s="8"/>
      <c r="I79" s="9"/>
    </row>
    <row r="80" spans="2:9" ht="9" customHeight="1" x14ac:dyDescent="0.2">
      <c r="B80" s="44"/>
      <c r="C80" s="42" t="s">
        <v>5</v>
      </c>
      <c r="D80" s="8"/>
      <c r="E80" s="8"/>
      <c r="F80" s="45"/>
      <c r="G80" s="45"/>
      <c r="H80" s="8"/>
      <c r="I80" s="9"/>
    </row>
    <row r="81" spans="2:9" ht="9" customHeight="1" x14ac:dyDescent="0.2">
      <c r="B81" s="44"/>
      <c r="C81" s="43"/>
      <c r="D81" s="8"/>
      <c r="E81" s="8"/>
      <c r="F81" s="45" t="s">
        <v>1</v>
      </c>
      <c r="G81" s="45" t="str">
        <f>IF(Paramètres!C13&lt;&gt;"",Paramètres!C13,"")</f>
        <v>07/05/2025</v>
      </c>
      <c r="H81" s="8"/>
      <c r="I81" s="9"/>
    </row>
    <row r="82" spans="2:9" ht="9" customHeight="1" x14ac:dyDescent="0.2">
      <c r="B82" s="44"/>
      <c r="C82" s="43"/>
      <c r="D82" s="8"/>
      <c r="E82" s="8"/>
      <c r="F82" s="45"/>
      <c r="G82" s="45"/>
      <c r="H82" s="8"/>
      <c r="I82" s="9"/>
    </row>
    <row r="83" spans="2:9" ht="9" customHeight="1" x14ac:dyDescent="0.2">
      <c r="B83" s="44"/>
      <c r="C83" s="43"/>
      <c r="D83" s="8"/>
      <c r="E83" s="8"/>
      <c r="F83" s="45" t="s">
        <v>2</v>
      </c>
      <c r="G83" s="45" t="str">
        <f>IF(Paramètres!C15&lt;&gt;"",Paramètres!C15,"")</f>
        <v>DCE</v>
      </c>
      <c r="H83" s="8"/>
      <c r="I83" s="9"/>
    </row>
    <row r="84" spans="2:9" ht="9" customHeight="1" x14ac:dyDescent="0.2">
      <c r="B84" s="44"/>
      <c r="C84" s="43"/>
      <c r="D84" s="8"/>
      <c r="E84" s="8"/>
      <c r="F84" s="45"/>
      <c r="G84" s="45"/>
      <c r="H84" s="8"/>
      <c r="I84" s="9"/>
    </row>
    <row r="85" spans="2:9" ht="9" customHeight="1" x14ac:dyDescent="0.2">
      <c r="B85" s="44"/>
      <c r="C85" s="43"/>
      <c r="D85" s="8"/>
      <c r="E85" s="8"/>
      <c r="F85" s="45" t="s">
        <v>3</v>
      </c>
      <c r="G85" s="45">
        <f>IF(Paramètres!C17&lt;&gt;"",Paramètres!C17,"")</f>
        <v>0</v>
      </c>
      <c r="H85" s="8"/>
      <c r="I85" s="9"/>
    </row>
    <row r="86" spans="2:9" ht="9" customHeight="1" x14ac:dyDescent="0.2">
      <c r="B86" s="44"/>
      <c r="C86" s="43"/>
      <c r="D86" s="8"/>
      <c r="E86" s="8"/>
      <c r="F86" s="45"/>
      <c r="G86" s="45"/>
      <c r="H86" s="8"/>
      <c r="I86" s="9"/>
    </row>
    <row r="87" spans="2:9" ht="9" customHeight="1" x14ac:dyDescent="0.2">
      <c r="B87" s="10"/>
      <c r="C87" s="11"/>
      <c r="D87" s="12"/>
      <c r="E87" s="12"/>
      <c r="F87" s="12"/>
      <c r="G87" s="12"/>
      <c r="H87" s="12"/>
      <c r="I87" s="13"/>
    </row>
  </sheetData>
  <mergeCells count="28">
    <mergeCell ref="E2:H10"/>
    <mergeCell ref="E11:H19"/>
    <mergeCell ref="E20:H27"/>
    <mergeCell ref="E28:H45"/>
    <mergeCell ref="E62:H65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C80:C86"/>
    <mergeCell ref="B80:B86"/>
    <mergeCell ref="C73:C79"/>
    <mergeCell ref="B73:B79"/>
    <mergeCell ref="C66:C72"/>
    <mergeCell ref="B66:B72"/>
    <mergeCell ref="C59:C65"/>
    <mergeCell ref="B59:B65"/>
    <mergeCell ref="C52:C58"/>
    <mergeCell ref="B52:B58"/>
    <mergeCell ref="C45:C51"/>
    <mergeCell ref="B45:B51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87"/>
  <sheetViews>
    <sheetView showGridLines="0" tabSelected="1" topLeftCell="B1" workbookViewId="0">
      <pane ySplit="3" topLeftCell="A4" activePane="bottomLeft" state="frozen"/>
      <selection pane="bottomLeft" activeCell="D16" sqref="D16:J16"/>
    </sheetView>
  </sheetViews>
  <sheetFormatPr baseColWidth="10" defaultColWidth="9.1640625" defaultRowHeight="15" x14ac:dyDescent="0.2"/>
  <cols>
    <col min="1" max="1" width="0" hidden="1" customWidth="1"/>
    <col min="2" max="2" width="5" customWidth="1"/>
    <col min="3" max="3" width="0" hidden="1" customWidth="1"/>
    <col min="4" max="4" width="36" customWidth="1"/>
    <col min="5" max="8" width="8.1640625" customWidth="1"/>
    <col min="9" max="9" width="0" hidden="1" customWidth="1"/>
    <col min="10" max="11" width="12.5" customWidth="1"/>
    <col min="12" max="18" width="0" hidden="1" customWidth="1"/>
    <col min="19" max="69" width="10.6640625" customWidth="1"/>
  </cols>
  <sheetData>
    <row r="1" spans="1:18" hidden="1" x14ac:dyDescent="0.2">
      <c r="A1" s="8" t="s">
        <v>11</v>
      </c>
      <c r="B1" s="8" t="s">
        <v>12</v>
      </c>
      <c r="C1" s="8" t="s">
        <v>13</v>
      </c>
      <c r="D1" s="8" t="s">
        <v>14</v>
      </c>
      <c r="E1" s="8" t="s">
        <v>15</v>
      </c>
      <c r="F1" s="8" t="s">
        <v>16</v>
      </c>
      <c r="G1" s="8" t="s">
        <v>17</v>
      </c>
      <c r="H1" s="8" t="s">
        <v>18</v>
      </c>
      <c r="I1" s="8" t="s">
        <v>19</v>
      </c>
      <c r="J1" s="8" t="s">
        <v>20</v>
      </c>
      <c r="K1" s="8" t="s">
        <v>21</v>
      </c>
      <c r="L1" s="8" t="s">
        <v>22</v>
      </c>
      <c r="N1" s="8" t="s">
        <v>23</v>
      </c>
      <c r="O1" s="8" t="s">
        <v>24</v>
      </c>
      <c r="P1" s="8" t="s">
        <v>25</v>
      </c>
      <c r="Q1" s="8" t="s">
        <v>26</v>
      </c>
      <c r="R1" s="8" t="s">
        <v>27</v>
      </c>
    </row>
    <row r="3" spans="1:18" ht="24" x14ac:dyDescent="0.2">
      <c r="A3" s="8" t="s">
        <v>28</v>
      </c>
      <c r="B3" s="14" t="s">
        <v>29</v>
      </c>
      <c r="C3" s="14" t="s">
        <v>30</v>
      </c>
      <c r="D3" s="104" t="s">
        <v>31</v>
      </c>
      <c r="E3" s="104"/>
      <c r="F3" s="104"/>
      <c r="G3" s="14" t="s">
        <v>17</v>
      </c>
      <c r="H3" s="14" t="s">
        <v>32</v>
      </c>
      <c r="I3" s="14" t="s">
        <v>33</v>
      </c>
      <c r="J3" s="14" t="s">
        <v>34</v>
      </c>
      <c r="K3" s="14" t="s">
        <v>35</v>
      </c>
      <c r="L3" s="14" t="s">
        <v>36</v>
      </c>
      <c r="M3" s="14" t="s">
        <v>37</v>
      </c>
      <c r="N3" s="14" t="s">
        <v>38</v>
      </c>
      <c r="O3" s="14" t="s">
        <v>39</v>
      </c>
      <c r="P3" s="14" t="s">
        <v>40</v>
      </c>
      <c r="Q3" s="14" t="s">
        <v>41</v>
      </c>
      <c r="R3" s="14" t="s">
        <v>42</v>
      </c>
    </row>
    <row r="4" spans="1:18" ht="15.75" customHeight="1" x14ac:dyDescent="0.2">
      <c r="A4" s="8">
        <v>2</v>
      </c>
      <c r="B4" s="15" t="s">
        <v>43</v>
      </c>
      <c r="C4" s="15"/>
      <c r="D4" s="105" t="s">
        <v>44</v>
      </c>
      <c r="E4" s="105"/>
      <c r="F4" s="105"/>
      <c r="G4" s="16"/>
      <c r="H4" s="16"/>
      <c r="I4" s="16"/>
      <c r="J4" s="16"/>
      <c r="K4" s="17"/>
      <c r="L4" s="8"/>
    </row>
    <row r="5" spans="1:18" ht="16" x14ac:dyDescent="0.2">
      <c r="A5" s="8">
        <v>2</v>
      </c>
      <c r="B5" s="18">
        <v>1</v>
      </c>
      <c r="C5" s="18"/>
      <c r="D5" s="106" t="s">
        <v>45</v>
      </c>
      <c r="E5" s="98"/>
      <c r="F5" s="98"/>
      <c r="G5" s="1"/>
      <c r="H5" s="1"/>
      <c r="I5" s="1"/>
      <c r="J5" s="1"/>
      <c r="K5" s="19"/>
      <c r="L5" s="8"/>
    </row>
    <row r="6" spans="1:18" ht="47.25" customHeight="1" x14ac:dyDescent="0.2">
      <c r="A6" s="8">
        <v>3</v>
      </c>
      <c r="B6" s="18" t="s">
        <v>46</v>
      </c>
      <c r="C6" s="18"/>
      <c r="D6" s="98" t="s">
        <v>47</v>
      </c>
      <c r="E6" s="98"/>
      <c r="F6" s="98"/>
      <c r="G6" s="1"/>
      <c r="H6" s="1"/>
      <c r="I6" s="1"/>
      <c r="J6" s="1"/>
      <c r="K6" s="19"/>
      <c r="L6" s="8"/>
    </row>
    <row r="7" spans="1:18" x14ac:dyDescent="0.2">
      <c r="A7" s="8" t="s">
        <v>48</v>
      </c>
      <c r="B7" s="20"/>
      <c r="C7" s="20"/>
      <c r="D7" s="91"/>
      <c r="E7" s="91"/>
      <c r="F7" s="91"/>
      <c r="K7" s="20"/>
    </row>
    <row r="8" spans="1:18" ht="25.5" customHeight="1" x14ac:dyDescent="0.2">
      <c r="B8" s="20"/>
      <c r="C8" s="20"/>
      <c r="D8" s="94" t="s">
        <v>47</v>
      </c>
      <c r="E8" s="95"/>
      <c r="F8" s="95"/>
      <c r="G8" s="92"/>
      <c r="H8" s="92"/>
      <c r="I8" s="92"/>
      <c r="J8" s="92"/>
      <c r="K8" s="93"/>
    </row>
    <row r="9" spans="1:18" x14ac:dyDescent="0.2">
      <c r="B9" s="20"/>
      <c r="C9" s="20"/>
      <c r="D9" s="97"/>
      <c r="E9" s="47"/>
      <c r="F9" s="47"/>
      <c r="G9" s="47"/>
      <c r="H9" s="47"/>
      <c r="I9" s="47"/>
      <c r="J9" s="47"/>
      <c r="K9" s="96"/>
    </row>
    <row r="10" spans="1:18" x14ac:dyDescent="0.2">
      <c r="B10" s="20"/>
      <c r="C10" s="20"/>
      <c r="D10" s="85" t="s">
        <v>49</v>
      </c>
      <c r="E10" s="86"/>
      <c r="F10" s="86"/>
      <c r="G10" s="83">
        <f>SUMIF(L7:L7, IF(L6="","",L6), K7:K7)</f>
        <v>0</v>
      </c>
      <c r="H10" s="83"/>
      <c r="I10" s="83"/>
      <c r="J10" s="83"/>
      <c r="K10" s="84"/>
    </row>
    <row r="11" spans="1:18" hidden="1" x14ac:dyDescent="0.2">
      <c r="B11" s="20"/>
      <c r="C11" s="20"/>
      <c r="D11" s="89" t="s">
        <v>50</v>
      </c>
      <c r="E11" s="90"/>
      <c r="F11" s="90"/>
      <c r="G11" s="87">
        <f>ROUND(SUMIF(L7:L7, IF(L6="","",L6), K7:K7) * 0.2, 2)</f>
        <v>0</v>
      </c>
      <c r="H11" s="87"/>
      <c r="I11" s="87"/>
      <c r="J11" s="87"/>
      <c r="K11" s="88"/>
    </row>
    <row r="12" spans="1:18" hidden="1" x14ac:dyDescent="0.2">
      <c r="B12" s="20"/>
      <c r="C12" s="20"/>
      <c r="D12" s="85" t="s">
        <v>51</v>
      </c>
      <c r="E12" s="86"/>
      <c r="F12" s="86"/>
      <c r="G12" s="83">
        <f>SUM(G10:G11)</f>
        <v>0</v>
      </c>
      <c r="H12" s="83"/>
      <c r="I12" s="83"/>
      <c r="J12" s="83"/>
      <c r="K12" s="84"/>
    </row>
    <row r="13" spans="1:18" ht="15.75" customHeight="1" x14ac:dyDescent="0.2">
      <c r="A13" s="8">
        <v>3</v>
      </c>
      <c r="B13" s="18" t="s">
        <v>52</v>
      </c>
      <c r="C13" s="18"/>
      <c r="D13" s="98" t="s">
        <v>53</v>
      </c>
      <c r="E13" s="98"/>
      <c r="F13" s="98"/>
      <c r="G13" s="1"/>
      <c r="H13" s="1"/>
      <c r="I13" s="1"/>
      <c r="J13" s="1"/>
      <c r="K13" s="19"/>
      <c r="L13" s="8"/>
    </row>
    <row r="14" spans="1:18" x14ac:dyDescent="0.2">
      <c r="A14" s="8">
        <v>4</v>
      </c>
      <c r="B14" s="18" t="s">
        <v>54</v>
      </c>
      <c r="C14" s="18"/>
      <c r="D14" s="102" t="s">
        <v>55</v>
      </c>
      <c r="E14" s="102"/>
      <c r="F14" s="102"/>
      <c r="G14" s="21"/>
      <c r="H14" s="21"/>
      <c r="I14" s="21"/>
      <c r="J14" s="21"/>
      <c r="K14" s="22"/>
      <c r="L14" s="8"/>
    </row>
    <row r="15" spans="1:18" x14ac:dyDescent="0.2">
      <c r="A15" s="8">
        <v>9</v>
      </c>
      <c r="B15" s="23" t="s">
        <v>56</v>
      </c>
      <c r="C15" s="23"/>
      <c r="D15" s="99" t="s">
        <v>57</v>
      </c>
      <c r="E15" s="100"/>
      <c r="F15" s="100"/>
      <c r="G15" s="24" t="s">
        <v>16</v>
      </c>
      <c r="H15" s="25">
        <v>1038.32</v>
      </c>
      <c r="I15" s="25"/>
      <c r="J15" s="26"/>
      <c r="K15" s="26">
        <f>IF(AND(H15= "",I15= ""), 0, ROUND(ROUND(J15, 2) * ROUND(IF(I15="",H15,I15),  2), 2))</f>
        <v>0</v>
      </c>
      <c r="L15" s="8"/>
      <c r="N15" s="27">
        <v>0.2</v>
      </c>
      <c r="R15" s="8">
        <v>491</v>
      </c>
    </row>
    <row r="16" spans="1:18" ht="45" customHeight="1" x14ac:dyDescent="0.2">
      <c r="A16" s="8" t="s">
        <v>58</v>
      </c>
      <c r="B16" s="28"/>
      <c r="C16" s="28"/>
      <c r="D16" s="101" t="s">
        <v>59</v>
      </c>
      <c r="E16" s="101"/>
      <c r="F16" s="101"/>
      <c r="G16" s="101"/>
      <c r="H16" s="101"/>
      <c r="I16" s="101"/>
      <c r="J16" s="101"/>
      <c r="K16" s="28"/>
    </row>
    <row r="17" spans="1:18" hidden="1" x14ac:dyDescent="0.2">
      <c r="A17" s="8" t="s">
        <v>60</v>
      </c>
    </row>
    <row r="18" spans="1:18" hidden="1" x14ac:dyDescent="0.2">
      <c r="A18" s="8" t="s">
        <v>61</v>
      </c>
    </row>
    <row r="19" spans="1:18" x14ac:dyDescent="0.2">
      <c r="A19" s="8">
        <v>4</v>
      </c>
      <c r="B19" s="18" t="s">
        <v>62</v>
      </c>
      <c r="C19" s="18"/>
      <c r="D19" s="102" t="s">
        <v>63</v>
      </c>
      <c r="E19" s="102"/>
      <c r="F19" s="102"/>
      <c r="G19" s="21"/>
      <c r="H19" s="21"/>
      <c r="I19" s="21"/>
      <c r="J19" s="21"/>
      <c r="K19" s="22"/>
      <c r="L19" s="8"/>
    </row>
    <row r="20" spans="1:18" x14ac:dyDescent="0.2">
      <c r="A20" s="8">
        <v>9</v>
      </c>
      <c r="B20" s="23" t="s">
        <v>64</v>
      </c>
      <c r="C20" s="23"/>
      <c r="D20" s="99" t="s">
        <v>65</v>
      </c>
      <c r="E20" s="100"/>
      <c r="F20" s="100"/>
      <c r="G20" s="24" t="s">
        <v>16</v>
      </c>
      <c r="H20" s="25">
        <v>911</v>
      </c>
      <c r="I20" s="25"/>
      <c r="J20" s="26"/>
      <c r="K20" s="26">
        <f>IF(AND(H20= "",I20= ""), 0, ROUND(ROUND(J20, 2) * ROUND(IF(I20="",H20,I20),  2), 2))</f>
        <v>0</v>
      </c>
      <c r="L20" s="8"/>
      <c r="N20" s="27">
        <v>0.2</v>
      </c>
      <c r="R20" s="8">
        <v>491</v>
      </c>
    </row>
    <row r="21" spans="1:18" ht="45" customHeight="1" x14ac:dyDescent="0.2">
      <c r="A21" s="8" t="s">
        <v>58</v>
      </c>
      <c r="B21" s="28"/>
      <c r="C21" s="28"/>
      <c r="D21" s="101" t="s">
        <v>66</v>
      </c>
      <c r="E21" s="101"/>
      <c r="F21" s="101"/>
      <c r="G21" s="101"/>
      <c r="H21" s="101"/>
      <c r="I21" s="101"/>
      <c r="J21" s="101"/>
      <c r="K21" s="28"/>
    </row>
    <row r="22" spans="1:18" hidden="1" x14ac:dyDescent="0.2">
      <c r="A22" s="8" t="s">
        <v>60</v>
      </c>
    </row>
    <row r="23" spans="1:18" x14ac:dyDescent="0.2">
      <c r="A23" s="8">
        <v>9</v>
      </c>
      <c r="B23" s="23" t="s">
        <v>67</v>
      </c>
      <c r="C23" s="23"/>
      <c r="D23" s="99" t="s">
        <v>68</v>
      </c>
      <c r="E23" s="100"/>
      <c r="F23" s="100"/>
      <c r="G23" s="24" t="s">
        <v>16</v>
      </c>
      <c r="H23" s="25">
        <v>127.32</v>
      </c>
      <c r="I23" s="25"/>
      <c r="J23" s="26"/>
      <c r="K23" s="26">
        <f>IF(AND(H23= "",I23= ""), 0, ROUND(ROUND(J23, 2) * ROUND(IF(I23="",H23,I23),  2), 2))</f>
        <v>0</v>
      </c>
      <c r="L23" s="8"/>
      <c r="N23" s="27">
        <v>0.2</v>
      </c>
      <c r="R23" s="8">
        <v>491</v>
      </c>
    </row>
    <row r="24" spans="1:18" ht="45" customHeight="1" x14ac:dyDescent="0.2">
      <c r="A24" s="8" t="s">
        <v>58</v>
      </c>
      <c r="B24" s="28"/>
      <c r="C24" s="28"/>
      <c r="D24" s="101" t="s">
        <v>69</v>
      </c>
      <c r="E24" s="101"/>
      <c r="F24" s="101"/>
      <c r="G24" s="101"/>
      <c r="H24" s="101"/>
      <c r="I24" s="101"/>
      <c r="J24" s="101"/>
      <c r="K24" s="28"/>
    </row>
    <row r="25" spans="1:18" hidden="1" x14ac:dyDescent="0.2">
      <c r="A25" s="8" t="s">
        <v>60</v>
      </c>
    </row>
    <row r="26" spans="1:18" x14ac:dyDescent="0.2">
      <c r="A26" s="8">
        <v>8</v>
      </c>
      <c r="B26" s="23" t="s">
        <v>70</v>
      </c>
      <c r="C26" s="23"/>
      <c r="D26" s="103" t="s">
        <v>71</v>
      </c>
      <c r="E26" s="103"/>
      <c r="F26" s="103"/>
      <c r="K26" s="29"/>
      <c r="L26" s="8"/>
    </row>
    <row r="27" spans="1:18" ht="22" x14ac:dyDescent="0.2">
      <c r="A27" s="8">
        <v>9</v>
      </c>
      <c r="B27" s="23" t="s">
        <v>72</v>
      </c>
      <c r="C27" s="23"/>
      <c r="D27" s="99" t="s">
        <v>73</v>
      </c>
      <c r="E27" s="100"/>
      <c r="F27" s="100"/>
      <c r="G27" s="24" t="s">
        <v>16</v>
      </c>
      <c r="H27" s="108">
        <v>65.569999999999993</v>
      </c>
      <c r="I27" s="25"/>
      <c r="J27" s="26"/>
      <c r="K27" s="26">
        <f>IF(AND(H27= "",I27= ""), 0, ROUND(ROUND(J27, 2) * ROUND(IF(I27="",H27,I27),  2), 2))</f>
        <v>0</v>
      </c>
      <c r="L27" s="8"/>
      <c r="N27" s="27">
        <v>0.2</v>
      </c>
      <c r="R27" s="8">
        <v>491</v>
      </c>
    </row>
    <row r="28" spans="1:18" ht="45" customHeight="1" x14ac:dyDescent="0.2">
      <c r="A28" s="8" t="s">
        <v>58</v>
      </c>
      <c r="B28" s="28"/>
      <c r="C28" s="28"/>
      <c r="D28" s="101" t="s">
        <v>74</v>
      </c>
      <c r="E28" s="101"/>
      <c r="F28" s="101"/>
      <c r="G28" s="101"/>
      <c r="H28" s="101"/>
      <c r="I28" s="101"/>
      <c r="J28" s="101"/>
      <c r="K28" s="28"/>
    </row>
    <row r="29" spans="1:18" hidden="1" x14ac:dyDescent="0.2">
      <c r="A29" s="8" t="s">
        <v>60</v>
      </c>
    </row>
    <row r="30" spans="1:18" hidden="1" x14ac:dyDescent="0.2">
      <c r="A30" s="8" t="s">
        <v>75</v>
      </c>
    </row>
    <row r="31" spans="1:18" hidden="1" x14ac:dyDescent="0.2">
      <c r="A31" s="8" t="s">
        <v>61</v>
      </c>
    </row>
    <row r="32" spans="1:18" x14ac:dyDescent="0.2">
      <c r="A32" s="8">
        <v>4</v>
      </c>
      <c r="B32" s="18" t="s">
        <v>76</v>
      </c>
      <c r="C32" s="18"/>
      <c r="D32" s="102" t="s">
        <v>77</v>
      </c>
      <c r="E32" s="102"/>
      <c r="F32" s="102"/>
      <c r="G32" s="21"/>
      <c r="H32" s="21"/>
      <c r="I32" s="21"/>
      <c r="J32" s="21"/>
      <c r="K32" s="22"/>
      <c r="L32" s="8"/>
    </row>
    <row r="33" spans="1:18" x14ac:dyDescent="0.2">
      <c r="A33" s="8">
        <v>9</v>
      </c>
      <c r="B33" s="23" t="s">
        <v>78</v>
      </c>
      <c r="C33" s="23"/>
      <c r="D33" s="99" t="s">
        <v>79</v>
      </c>
      <c r="E33" s="100"/>
      <c r="F33" s="100"/>
      <c r="G33" s="24" t="s">
        <v>80</v>
      </c>
      <c r="H33" s="25">
        <v>131.13999999999999</v>
      </c>
      <c r="I33" s="25"/>
      <c r="J33" s="26"/>
      <c r="K33" s="26">
        <f>IF(AND(H33= "",I33= ""), 0, ROUND(ROUND(J33, 2) * ROUND(IF(I33="",H33,I33),  2), 2))</f>
        <v>0</v>
      </c>
      <c r="L33" s="8"/>
      <c r="N33" s="27">
        <v>0.2</v>
      </c>
      <c r="R33" s="8">
        <v>491</v>
      </c>
    </row>
    <row r="34" spans="1:18" ht="45" customHeight="1" x14ac:dyDescent="0.2">
      <c r="A34" s="8" t="s">
        <v>58</v>
      </c>
      <c r="B34" s="28"/>
      <c r="C34" s="28"/>
      <c r="D34" s="101" t="s">
        <v>81</v>
      </c>
      <c r="E34" s="101"/>
      <c r="F34" s="101"/>
      <c r="G34" s="101"/>
      <c r="H34" s="101"/>
      <c r="I34" s="101"/>
      <c r="J34" s="101"/>
      <c r="K34" s="28"/>
    </row>
    <row r="35" spans="1:18" hidden="1" x14ac:dyDescent="0.2">
      <c r="A35" s="8" t="s">
        <v>60</v>
      </c>
    </row>
    <row r="36" spans="1:18" x14ac:dyDescent="0.2">
      <c r="A36" s="8">
        <v>9</v>
      </c>
      <c r="B36" s="23" t="s">
        <v>82</v>
      </c>
      <c r="C36" s="23"/>
      <c r="D36" s="99" t="s">
        <v>83</v>
      </c>
      <c r="E36" s="100"/>
      <c r="F36" s="100"/>
      <c r="G36" s="24" t="s">
        <v>80</v>
      </c>
      <c r="H36" s="25">
        <v>13.92</v>
      </c>
      <c r="I36" s="25"/>
      <c r="J36" s="26"/>
      <c r="K36" s="26">
        <f>IF(AND(H36= "",I36= ""), 0, ROUND(ROUND(J36, 2) * ROUND(IF(I36="",H36,I36),  2), 2))</f>
        <v>0</v>
      </c>
      <c r="L36" s="8"/>
      <c r="N36" s="27">
        <v>0.2</v>
      </c>
      <c r="R36" s="8">
        <v>491</v>
      </c>
    </row>
    <row r="37" spans="1:18" ht="45" customHeight="1" x14ac:dyDescent="0.2">
      <c r="A37" s="8" t="s">
        <v>58</v>
      </c>
      <c r="B37" s="28"/>
      <c r="C37" s="28"/>
      <c r="D37" s="101" t="s">
        <v>84</v>
      </c>
      <c r="E37" s="101"/>
      <c r="F37" s="101"/>
      <c r="G37" s="101"/>
      <c r="H37" s="101"/>
      <c r="I37" s="101"/>
      <c r="J37" s="101"/>
      <c r="K37" s="28"/>
    </row>
    <row r="38" spans="1:18" hidden="1" x14ac:dyDescent="0.2">
      <c r="A38" s="8" t="s">
        <v>60</v>
      </c>
    </row>
    <row r="39" spans="1:18" x14ac:dyDescent="0.2">
      <c r="A39" s="8">
        <v>9</v>
      </c>
      <c r="B39" s="23" t="s">
        <v>85</v>
      </c>
      <c r="C39" s="23"/>
      <c r="D39" s="99" t="s">
        <v>86</v>
      </c>
      <c r="E39" s="100"/>
      <c r="F39" s="100"/>
      <c r="G39" s="24" t="s">
        <v>17</v>
      </c>
      <c r="H39" s="30">
        <v>8</v>
      </c>
      <c r="I39" s="30"/>
      <c r="J39" s="26"/>
      <c r="K39" s="26">
        <f>IF(AND(H39= "",I39= ""), 0, ROUND(ROUND(J39, 2) * ROUND(IF(I39="",H39,I39),  0), 2))</f>
        <v>0</v>
      </c>
      <c r="L39" s="8"/>
      <c r="N39" s="27">
        <v>0.2</v>
      </c>
      <c r="R39" s="8">
        <v>491</v>
      </c>
    </row>
    <row r="40" spans="1:18" ht="45" customHeight="1" x14ac:dyDescent="0.2">
      <c r="A40" s="8" t="s">
        <v>58</v>
      </c>
      <c r="B40" s="28"/>
      <c r="C40" s="28"/>
      <c r="D40" s="101" t="s">
        <v>87</v>
      </c>
      <c r="E40" s="101"/>
      <c r="F40" s="101"/>
      <c r="G40" s="101"/>
      <c r="H40" s="101"/>
      <c r="I40" s="101"/>
      <c r="J40" s="101"/>
      <c r="K40" s="28"/>
    </row>
    <row r="41" spans="1:18" hidden="1" x14ac:dyDescent="0.2">
      <c r="A41" s="8" t="s">
        <v>60</v>
      </c>
    </row>
    <row r="42" spans="1:18" x14ac:dyDescent="0.2">
      <c r="A42" s="8">
        <v>9</v>
      </c>
      <c r="B42" s="23" t="s">
        <v>88</v>
      </c>
      <c r="C42" s="23"/>
      <c r="D42" s="99" t="s">
        <v>89</v>
      </c>
      <c r="E42" s="100"/>
      <c r="F42" s="100"/>
      <c r="G42" s="24" t="s">
        <v>17</v>
      </c>
      <c r="H42" s="30">
        <v>20</v>
      </c>
      <c r="I42" s="30"/>
      <c r="J42" s="26"/>
      <c r="K42" s="26">
        <f>IF(AND(H42= "",I42= ""), 0, ROUND(ROUND(J42, 2) * ROUND(IF(I42="",H42,I42),  0), 2))</f>
        <v>0</v>
      </c>
      <c r="L42" s="8"/>
      <c r="N42" s="27">
        <v>0.2</v>
      </c>
      <c r="R42" s="8">
        <v>491</v>
      </c>
    </row>
    <row r="43" spans="1:18" ht="45" customHeight="1" x14ac:dyDescent="0.2">
      <c r="A43" s="8" t="s">
        <v>58</v>
      </c>
      <c r="B43" s="28"/>
      <c r="C43" s="28"/>
      <c r="D43" s="101" t="s">
        <v>90</v>
      </c>
      <c r="E43" s="101"/>
      <c r="F43" s="101"/>
      <c r="G43" s="101"/>
      <c r="H43" s="101"/>
      <c r="I43" s="101"/>
      <c r="J43" s="101"/>
      <c r="K43" s="28"/>
    </row>
    <row r="44" spans="1:18" hidden="1" x14ac:dyDescent="0.2">
      <c r="A44" s="8" t="s">
        <v>60</v>
      </c>
    </row>
    <row r="45" spans="1:18" x14ac:dyDescent="0.2">
      <c r="A45" s="8">
        <v>9</v>
      </c>
      <c r="B45" s="23" t="s">
        <v>91</v>
      </c>
      <c r="C45" s="23"/>
      <c r="D45" s="99" t="s">
        <v>92</v>
      </c>
      <c r="E45" s="100"/>
      <c r="F45" s="100"/>
      <c r="G45" s="24" t="s">
        <v>17</v>
      </c>
      <c r="H45" s="30">
        <v>10</v>
      </c>
      <c r="I45" s="30"/>
      <c r="J45" s="26"/>
      <c r="K45" s="26">
        <f>IF(AND(H45= "",I45= ""), 0, ROUND(ROUND(J45, 2) * ROUND(IF(I45="",H45,I45),  0), 2))</f>
        <v>0</v>
      </c>
      <c r="L45" s="8"/>
      <c r="N45" s="27">
        <v>0.2</v>
      </c>
      <c r="R45" s="8">
        <v>491</v>
      </c>
    </row>
    <row r="46" spans="1:18" ht="45" customHeight="1" x14ac:dyDescent="0.2">
      <c r="A46" s="8" t="s">
        <v>58</v>
      </c>
      <c r="B46" s="28"/>
      <c r="C46" s="28"/>
      <c r="D46" s="101" t="s">
        <v>93</v>
      </c>
      <c r="E46" s="101"/>
      <c r="F46" s="101"/>
      <c r="G46" s="101"/>
      <c r="H46" s="101"/>
      <c r="I46" s="101"/>
      <c r="J46" s="101"/>
      <c r="K46" s="28"/>
    </row>
    <row r="47" spans="1:18" hidden="1" x14ac:dyDescent="0.2">
      <c r="A47" s="8" t="s">
        <v>60</v>
      </c>
    </row>
    <row r="48" spans="1:18" hidden="1" x14ac:dyDescent="0.2">
      <c r="A48" s="8" t="s">
        <v>61</v>
      </c>
    </row>
    <row r="49" spans="1:18" x14ac:dyDescent="0.2">
      <c r="A49" s="8" t="s">
        <v>48</v>
      </c>
      <c r="B49" s="20"/>
      <c r="C49" s="20"/>
      <c r="D49" s="91"/>
      <c r="E49" s="91"/>
      <c r="F49" s="91"/>
      <c r="K49" s="20"/>
    </row>
    <row r="50" spans="1:18" x14ac:dyDescent="0.2">
      <c r="B50" s="20"/>
      <c r="C50" s="20"/>
      <c r="D50" s="94" t="s">
        <v>53</v>
      </c>
      <c r="E50" s="95"/>
      <c r="F50" s="95"/>
      <c r="G50" s="92"/>
      <c r="H50" s="92"/>
      <c r="I50" s="92"/>
      <c r="J50" s="92"/>
      <c r="K50" s="93"/>
    </row>
    <row r="51" spans="1:18" x14ac:dyDescent="0.2">
      <c r="B51" s="20"/>
      <c r="C51" s="20"/>
      <c r="D51" s="97"/>
      <c r="E51" s="47"/>
      <c r="F51" s="47"/>
      <c r="G51" s="47"/>
      <c r="H51" s="47"/>
      <c r="I51" s="47"/>
      <c r="J51" s="47"/>
      <c r="K51" s="96"/>
    </row>
    <row r="52" spans="1:18" x14ac:dyDescent="0.2">
      <c r="B52" s="20"/>
      <c r="C52" s="20"/>
      <c r="D52" s="85" t="s">
        <v>49</v>
      </c>
      <c r="E52" s="86"/>
      <c r="F52" s="86"/>
      <c r="G52" s="83">
        <f>SUMIF(L14:L49, IF(L13="","",L13), K14:K49)</f>
        <v>0</v>
      </c>
      <c r="H52" s="83"/>
      <c r="I52" s="83"/>
      <c r="J52" s="83"/>
      <c r="K52" s="84"/>
    </row>
    <row r="53" spans="1:18" hidden="1" x14ac:dyDescent="0.2">
      <c r="B53" s="20"/>
      <c r="C53" s="20"/>
      <c r="D53" s="89" t="s">
        <v>50</v>
      </c>
      <c r="E53" s="90"/>
      <c r="F53" s="90"/>
      <c r="G53" s="87">
        <f>ROUND(SUMIF(L14:L49, IF(L13="","",L13), K14:K49) * 0.2, 2)</f>
        <v>0</v>
      </c>
      <c r="H53" s="87"/>
      <c r="I53" s="87"/>
      <c r="J53" s="87"/>
      <c r="K53" s="88"/>
    </row>
    <row r="54" spans="1:18" hidden="1" x14ac:dyDescent="0.2">
      <c r="B54" s="20"/>
      <c r="C54" s="20"/>
      <c r="D54" s="85" t="s">
        <v>51</v>
      </c>
      <c r="E54" s="86"/>
      <c r="F54" s="86"/>
      <c r="G54" s="83">
        <f>SUM(G52:G53)</f>
        <v>0</v>
      </c>
      <c r="H54" s="83"/>
      <c r="I54" s="83"/>
      <c r="J54" s="83"/>
      <c r="K54" s="84"/>
    </row>
    <row r="55" spans="1:18" ht="47.25" customHeight="1" x14ac:dyDescent="0.2">
      <c r="A55" s="8">
        <v>3</v>
      </c>
      <c r="B55" s="18" t="s">
        <v>94</v>
      </c>
      <c r="C55" s="18"/>
      <c r="D55" s="98" t="s">
        <v>95</v>
      </c>
      <c r="E55" s="98"/>
      <c r="F55" s="98"/>
      <c r="G55" s="1"/>
      <c r="H55" s="1"/>
      <c r="I55" s="1"/>
      <c r="J55" s="1"/>
      <c r="K55" s="19"/>
      <c r="L55" s="8"/>
    </row>
    <row r="56" spans="1:18" x14ac:dyDescent="0.2">
      <c r="A56" s="8">
        <v>9</v>
      </c>
      <c r="B56" s="23" t="s">
        <v>96</v>
      </c>
      <c r="C56" s="23"/>
      <c r="D56" s="99" t="s">
        <v>97</v>
      </c>
      <c r="E56" s="100"/>
      <c r="F56" s="100"/>
      <c r="G56" s="24" t="s">
        <v>17</v>
      </c>
      <c r="H56" s="30"/>
      <c r="I56" s="30"/>
      <c r="J56" s="26"/>
      <c r="K56" s="26">
        <f>IF(AND(H56= "",I56= ""), 0, ROUND(ROUND(J56, 2) * ROUND(IF(I56="",H56,I56),  0), 2))</f>
        <v>0</v>
      </c>
      <c r="L56" s="8"/>
      <c r="N56" s="27">
        <v>0.2</v>
      </c>
      <c r="R56" s="8">
        <v>491</v>
      </c>
    </row>
    <row r="57" spans="1:18" hidden="1" x14ac:dyDescent="0.2">
      <c r="A57" s="8" t="s">
        <v>60</v>
      </c>
    </row>
    <row r="58" spans="1:18" x14ac:dyDescent="0.2">
      <c r="A58" s="8">
        <v>9</v>
      </c>
      <c r="B58" s="23" t="s">
        <v>98</v>
      </c>
      <c r="C58" s="23"/>
      <c r="D58" s="99" t="s">
        <v>99</v>
      </c>
      <c r="E58" s="100"/>
      <c r="F58" s="100"/>
      <c r="G58" s="24" t="s">
        <v>17</v>
      </c>
      <c r="H58" s="30"/>
      <c r="I58" s="30"/>
      <c r="J58" s="26"/>
      <c r="K58" s="26">
        <f>IF(AND(H58= "",I58= ""), 0, ROUND(ROUND(J58, 2) * ROUND(IF(I58="",H58,I58),  0), 2))</f>
        <v>0</v>
      </c>
      <c r="L58" s="8"/>
      <c r="N58" s="27">
        <v>0.2</v>
      </c>
      <c r="R58" s="8">
        <v>491</v>
      </c>
    </row>
    <row r="59" spans="1:18" hidden="1" x14ac:dyDescent="0.2">
      <c r="A59" s="8" t="s">
        <v>60</v>
      </c>
    </row>
    <row r="60" spans="1:18" x14ac:dyDescent="0.2">
      <c r="A60" s="8" t="s">
        <v>48</v>
      </c>
      <c r="B60" s="20"/>
      <c r="C60" s="20"/>
      <c r="D60" s="91"/>
      <c r="E60" s="91"/>
      <c r="F60" s="91"/>
      <c r="K60" s="20"/>
    </row>
    <row r="61" spans="1:18" ht="38.25" customHeight="1" x14ac:dyDescent="0.2">
      <c r="B61" s="20"/>
      <c r="C61" s="20"/>
      <c r="D61" s="90" t="s">
        <v>100</v>
      </c>
      <c r="E61" s="95"/>
      <c r="F61" s="95"/>
      <c r="G61" s="92"/>
      <c r="H61" s="92"/>
      <c r="I61" s="92"/>
      <c r="J61" s="92"/>
      <c r="K61" s="93"/>
    </row>
    <row r="62" spans="1:18" x14ac:dyDescent="0.2">
      <c r="B62" s="20"/>
      <c r="C62" s="20"/>
      <c r="D62" s="97"/>
      <c r="E62" s="47"/>
      <c r="F62" s="47"/>
      <c r="G62" s="47"/>
      <c r="H62" s="47"/>
      <c r="I62" s="47"/>
      <c r="J62" s="47"/>
      <c r="K62" s="96"/>
    </row>
    <row r="63" spans="1:18" x14ac:dyDescent="0.2">
      <c r="B63" s="20"/>
      <c r="C63" s="20"/>
      <c r="D63" s="85" t="s">
        <v>49</v>
      </c>
      <c r="E63" s="86"/>
      <c r="F63" s="86"/>
      <c r="G63" s="83">
        <f>SUMIF(L56:L60, IF(L55="","",L55), K56:K60)</f>
        <v>0</v>
      </c>
      <c r="H63" s="83"/>
      <c r="I63" s="83"/>
      <c r="J63" s="83"/>
      <c r="K63" s="84"/>
    </row>
    <row r="64" spans="1:18" hidden="1" x14ac:dyDescent="0.2">
      <c r="B64" s="20"/>
      <c r="C64" s="20"/>
      <c r="D64" s="89" t="s">
        <v>50</v>
      </c>
      <c r="E64" s="90"/>
      <c r="F64" s="90"/>
      <c r="G64" s="87">
        <f>ROUND(SUMIF(L56:L60, IF(L55="","",L55), K56:K60) * 0.2, 2)</f>
        <v>0</v>
      </c>
      <c r="H64" s="87"/>
      <c r="I64" s="87"/>
      <c r="J64" s="87"/>
      <c r="K64" s="88"/>
    </row>
    <row r="65" spans="1:11" hidden="1" x14ac:dyDescent="0.2">
      <c r="B65" s="20"/>
      <c r="C65" s="20"/>
      <c r="D65" s="85" t="s">
        <v>51</v>
      </c>
      <c r="E65" s="86"/>
      <c r="F65" s="86"/>
      <c r="G65" s="83">
        <f>SUM(G63:G64)</f>
        <v>0</v>
      </c>
      <c r="H65" s="83"/>
      <c r="I65" s="83"/>
      <c r="J65" s="83"/>
      <c r="K65" s="84"/>
    </row>
    <row r="66" spans="1:11" x14ac:dyDescent="0.2">
      <c r="A66" s="8" t="s">
        <v>101</v>
      </c>
      <c r="B66" s="20"/>
      <c r="C66" s="20"/>
      <c r="D66" s="91"/>
      <c r="E66" s="91"/>
      <c r="F66" s="91"/>
      <c r="K66" s="20"/>
    </row>
    <row r="67" spans="1:11" x14ac:dyDescent="0.2">
      <c r="B67" s="20"/>
      <c r="C67" s="20"/>
      <c r="D67" s="94" t="s">
        <v>45</v>
      </c>
      <c r="E67" s="95"/>
      <c r="F67" s="95"/>
      <c r="G67" s="92"/>
      <c r="H67" s="92"/>
      <c r="I67" s="92"/>
      <c r="J67" s="92"/>
      <c r="K67" s="93"/>
    </row>
    <row r="68" spans="1:11" x14ac:dyDescent="0.2">
      <c r="B68" s="20"/>
      <c r="C68" s="20"/>
      <c r="D68" s="97"/>
      <c r="E68" s="47"/>
      <c r="F68" s="47"/>
      <c r="G68" s="47"/>
      <c r="H68" s="47"/>
      <c r="I68" s="47"/>
      <c r="J68" s="47"/>
      <c r="K68" s="96"/>
    </row>
    <row r="69" spans="1:11" x14ac:dyDescent="0.2">
      <c r="B69" s="20"/>
      <c r="C69" s="20"/>
      <c r="D69" s="85" t="s">
        <v>49</v>
      </c>
      <c r="E69" s="86"/>
      <c r="F69" s="86"/>
      <c r="G69" s="83">
        <f>SUMIF(L6:L66, IF(L5="","",L5), K6:K66)</f>
        <v>0</v>
      </c>
      <c r="H69" s="83"/>
      <c r="I69" s="83"/>
      <c r="J69" s="83"/>
      <c r="K69" s="84"/>
    </row>
    <row r="70" spans="1:11" hidden="1" x14ac:dyDescent="0.2">
      <c r="B70" s="20"/>
      <c r="C70" s="20"/>
      <c r="D70" s="89" t="s">
        <v>50</v>
      </c>
      <c r="E70" s="90"/>
      <c r="F70" s="90"/>
      <c r="G70" s="87">
        <f>ROUND(SUMIF(L6:L66, IF(L5="","",L5), K6:K66) * 0.2, 2)</f>
        <v>0</v>
      </c>
      <c r="H70" s="87"/>
      <c r="I70" s="87"/>
      <c r="J70" s="87"/>
      <c r="K70" s="88"/>
    </row>
    <row r="71" spans="1:11" hidden="1" x14ac:dyDescent="0.2">
      <c r="B71" s="20"/>
      <c r="C71" s="20"/>
      <c r="D71" s="85" t="s">
        <v>51</v>
      </c>
      <c r="E71" s="86"/>
      <c r="F71" s="86"/>
      <c r="G71" s="83">
        <f>SUM(G69:G70)</f>
        <v>0</v>
      </c>
      <c r="H71" s="83"/>
      <c r="I71" s="83"/>
      <c r="J71" s="83"/>
      <c r="K71" s="84"/>
    </row>
    <row r="72" spans="1:11" ht="31.5" customHeight="1" x14ac:dyDescent="0.2">
      <c r="B72" s="4"/>
      <c r="C72" s="4"/>
      <c r="D72" s="75" t="s">
        <v>102</v>
      </c>
      <c r="E72" s="75"/>
      <c r="F72" s="75"/>
      <c r="G72" s="75"/>
      <c r="H72" s="75"/>
      <c r="I72" s="75"/>
      <c r="J72" s="75"/>
      <c r="K72" s="75"/>
    </row>
    <row r="74" spans="1:11" ht="16" x14ac:dyDescent="0.2">
      <c r="D74" s="76" t="s">
        <v>103</v>
      </c>
      <c r="E74" s="76"/>
      <c r="F74" s="76"/>
      <c r="G74" s="76"/>
      <c r="H74" s="76"/>
      <c r="I74" s="76"/>
      <c r="J74" s="76"/>
      <c r="K74" s="76"/>
    </row>
    <row r="75" spans="1:11" x14ac:dyDescent="0.2">
      <c r="D75" s="79" t="s">
        <v>45</v>
      </c>
      <c r="E75" s="80"/>
      <c r="F75" s="80"/>
      <c r="G75" s="77">
        <f>SUMIF(L15:L58, "", K15:K58)</f>
        <v>0</v>
      </c>
      <c r="H75" s="78"/>
      <c r="I75" s="78"/>
      <c r="J75" s="78"/>
      <c r="K75" s="78"/>
    </row>
    <row r="76" spans="1:11" x14ac:dyDescent="0.2">
      <c r="D76" s="81" t="s">
        <v>104</v>
      </c>
      <c r="E76" s="82"/>
      <c r="F76" s="82"/>
      <c r="G76" s="32"/>
      <c r="H76" s="32"/>
      <c r="I76" s="32"/>
      <c r="J76" s="32"/>
      <c r="K76" s="33"/>
    </row>
    <row r="77" spans="1:11" x14ac:dyDescent="0.2">
      <c r="D77" s="68"/>
      <c r="E77" s="69"/>
      <c r="F77" s="69"/>
      <c r="G77" s="69"/>
      <c r="H77" s="69"/>
      <c r="I77" s="69"/>
      <c r="J77" s="69"/>
      <c r="K77" s="70"/>
    </row>
    <row r="78" spans="1:11" x14ac:dyDescent="0.2">
      <c r="A78" s="34"/>
      <c r="D78" s="71" t="s">
        <v>49</v>
      </c>
      <c r="E78" s="47"/>
      <c r="F78" s="47"/>
      <c r="G78" s="72">
        <f>SUMIF(L6:L72, IF(L5="","",L5), K6:K72)</f>
        <v>0</v>
      </c>
      <c r="H78" s="73"/>
      <c r="I78" s="73"/>
      <c r="J78" s="73"/>
      <c r="K78" s="74"/>
    </row>
    <row r="79" spans="1:11" x14ac:dyDescent="0.2">
      <c r="A79" s="34"/>
      <c r="D79" s="71" t="s">
        <v>50</v>
      </c>
      <c r="E79" s="47"/>
      <c r="F79" s="47"/>
      <c r="G79" s="72">
        <f>ROUND(SUMIF(L6:L72, IF(L5="","",L5), K6:K72) * 0.2, 2)</f>
        <v>0</v>
      </c>
      <c r="H79" s="73"/>
      <c r="I79" s="73"/>
      <c r="J79" s="73"/>
      <c r="K79" s="74"/>
    </row>
    <row r="80" spans="1:11" x14ac:dyDescent="0.2">
      <c r="D80" s="61" t="s">
        <v>51</v>
      </c>
      <c r="E80" s="62"/>
      <c r="F80" s="62"/>
      <c r="G80" s="63">
        <f>SUM(G78:G79)</f>
        <v>0</v>
      </c>
      <c r="H80" s="64"/>
      <c r="I80" s="64"/>
      <c r="J80" s="64"/>
      <c r="K80" s="65"/>
    </row>
    <row r="81" spans="4:11" x14ac:dyDescent="0.2">
      <c r="D81" s="66"/>
      <c r="E81" s="47"/>
      <c r="F81" s="47"/>
      <c r="G81" s="47"/>
      <c r="H81" s="47"/>
      <c r="I81" s="47"/>
      <c r="J81" s="47"/>
      <c r="K81" s="47"/>
    </row>
    <row r="82" spans="4:11" x14ac:dyDescent="0.2">
      <c r="D82" s="67" t="s">
        <v>105</v>
      </c>
      <c r="E82" s="67"/>
      <c r="F82" s="67"/>
      <c r="G82" s="67"/>
      <c r="H82" s="67"/>
      <c r="I82" s="67"/>
      <c r="J82" s="67"/>
      <c r="K82" s="67"/>
    </row>
    <row r="83" spans="4:11" x14ac:dyDescent="0.2">
      <c r="D83" s="58" t="str">
        <f>IF(Paramètres!AA2&lt;&gt;"",Paramètres!AA2,"")</f>
        <v xml:space="preserve">Zéro euro </v>
      </c>
      <c r="E83" s="58"/>
      <c r="F83" s="58"/>
      <c r="G83" s="58"/>
      <c r="H83" s="58"/>
      <c r="I83" s="58"/>
      <c r="J83" s="58"/>
      <c r="K83" s="58"/>
    </row>
    <row r="84" spans="4:11" x14ac:dyDescent="0.2">
      <c r="D84" s="58"/>
      <c r="E84" s="58"/>
      <c r="F84" s="58"/>
      <c r="G84" s="58"/>
      <c r="H84" s="58"/>
      <c r="I84" s="58"/>
      <c r="J84" s="58"/>
      <c r="K84" s="58"/>
    </row>
    <row r="85" spans="4:11" ht="56.75" customHeight="1" x14ac:dyDescent="0.2">
      <c r="G85" s="59" t="s">
        <v>106</v>
      </c>
      <c r="H85" s="59"/>
      <c r="I85" s="59"/>
      <c r="J85" s="59"/>
      <c r="K85" s="59"/>
    </row>
    <row r="87" spans="4:11" ht="85.25" customHeight="1" x14ac:dyDescent="0.2">
      <c r="D87" s="60" t="s">
        <v>107</v>
      </c>
      <c r="E87" s="60"/>
      <c r="G87" s="60" t="s">
        <v>108</v>
      </c>
      <c r="H87" s="60"/>
      <c r="I87" s="60"/>
      <c r="J87" s="60"/>
      <c r="K87" s="60"/>
    </row>
  </sheetData>
  <mergeCells count="93">
    <mergeCell ref="D3:F3"/>
    <mergeCell ref="D4:F4"/>
    <mergeCell ref="D5:F5"/>
    <mergeCell ref="D6:F6"/>
    <mergeCell ref="D7:F7"/>
    <mergeCell ref="G8:K8"/>
    <mergeCell ref="D8:F8"/>
    <mergeCell ref="G9:K9"/>
    <mergeCell ref="D9:F9"/>
    <mergeCell ref="G10:K10"/>
    <mergeCell ref="D10:F10"/>
    <mergeCell ref="G11:K11"/>
    <mergeCell ref="D11:F11"/>
    <mergeCell ref="G12:K12"/>
    <mergeCell ref="D12:F12"/>
    <mergeCell ref="D13:F13"/>
    <mergeCell ref="D14:F14"/>
    <mergeCell ref="D15:F15"/>
    <mergeCell ref="D16:J16"/>
    <mergeCell ref="D19:F19"/>
    <mergeCell ref="D20:F20"/>
    <mergeCell ref="D21:J21"/>
    <mergeCell ref="D23:F23"/>
    <mergeCell ref="D24:J24"/>
    <mergeCell ref="D26:F26"/>
    <mergeCell ref="D27:F27"/>
    <mergeCell ref="D28:J28"/>
    <mergeCell ref="D32:F32"/>
    <mergeCell ref="D33:F33"/>
    <mergeCell ref="D34:J34"/>
    <mergeCell ref="D36:F36"/>
    <mergeCell ref="D37:J37"/>
    <mergeCell ref="D39:F39"/>
    <mergeCell ref="D40:J40"/>
    <mergeCell ref="D42:F42"/>
    <mergeCell ref="D43:J43"/>
    <mergeCell ref="D45:F45"/>
    <mergeCell ref="D46:J46"/>
    <mergeCell ref="D49:F49"/>
    <mergeCell ref="G50:K50"/>
    <mergeCell ref="D50:F50"/>
    <mergeCell ref="G51:K51"/>
    <mergeCell ref="D51:F51"/>
    <mergeCell ref="G52:K52"/>
    <mergeCell ref="D52:F52"/>
    <mergeCell ref="G53:K53"/>
    <mergeCell ref="D53:F53"/>
    <mergeCell ref="G54:K54"/>
    <mergeCell ref="D54:F54"/>
    <mergeCell ref="D55:F55"/>
    <mergeCell ref="D56:F56"/>
    <mergeCell ref="D58:F58"/>
    <mergeCell ref="D60:F60"/>
    <mergeCell ref="G61:K61"/>
    <mergeCell ref="D61:F61"/>
    <mergeCell ref="G62:K62"/>
    <mergeCell ref="D62:F62"/>
    <mergeCell ref="G63:K63"/>
    <mergeCell ref="D63:F63"/>
    <mergeCell ref="G64:K64"/>
    <mergeCell ref="D64:F64"/>
    <mergeCell ref="G65:K65"/>
    <mergeCell ref="D65:F65"/>
    <mergeCell ref="D66:F66"/>
    <mergeCell ref="G67:K67"/>
    <mergeCell ref="D67:F67"/>
    <mergeCell ref="G68:K68"/>
    <mergeCell ref="D68:F68"/>
    <mergeCell ref="G69:K69"/>
    <mergeCell ref="D69:F69"/>
    <mergeCell ref="G70:K70"/>
    <mergeCell ref="D70:F70"/>
    <mergeCell ref="G71:K71"/>
    <mergeCell ref="D71:F71"/>
    <mergeCell ref="D72:K72"/>
    <mergeCell ref="D74:K74"/>
    <mergeCell ref="G75:K75"/>
    <mergeCell ref="D75:F75"/>
    <mergeCell ref="D76:F76"/>
    <mergeCell ref="D77:K77"/>
    <mergeCell ref="D78:F78"/>
    <mergeCell ref="G78:K78"/>
    <mergeCell ref="D79:F79"/>
    <mergeCell ref="G79:K79"/>
    <mergeCell ref="D84:K84"/>
    <mergeCell ref="G85:K85"/>
    <mergeCell ref="D87:E87"/>
    <mergeCell ref="G87:K87"/>
    <mergeCell ref="D80:F80"/>
    <mergeCell ref="G80:K80"/>
    <mergeCell ref="D81:K81"/>
    <mergeCell ref="D82:K82"/>
    <mergeCell ref="D83:K83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n°14 SOLS SOUPLES PVC ET TEXTILES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640625" defaultRowHeight="12.75" customHeight="1" x14ac:dyDescent="0.2"/>
  <cols>
    <col min="1" max="1" width="11.5" customWidth="1"/>
    <col min="2" max="2" width="35" customWidth="1"/>
    <col min="3" max="10" width="11.5" customWidth="1"/>
  </cols>
  <sheetData>
    <row r="1" spans="1:27" ht="12.75" customHeight="1" x14ac:dyDescent="0.2">
      <c r="B1" s="31" t="s">
        <v>109</v>
      </c>
      <c r="AA1" s="8">
        <f>IF(DPGF!G80&lt;&gt;"",DPGF!G80,"0")</f>
        <v>0</v>
      </c>
    </row>
    <row r="2" spans="1:27" ht="12.75" customHeight="1" x14ac:dyDescent="0.2">
      <c r="AA2" s="8" t="str">
        <f>UPPER(MID(AA98,1,1))&amp;MID(AA98,2,168)</f>
        <v xml:space="preserve">Zéro euro </v>
      </c>
    </row>
    <row r="3" spans="1:27" ht="25.5" customHeight="1" x14ac:dyDescent="0.2">
      <c r="A3" s="36" t="s">
        <v>110</v>
      </c>
      <c r="B3" s="35" t="s">
        <v>111</v>
      </c>
      <c r="C3" s="107" t="s">
        <v>136</v>
      </c>
      <c r="D3" s="107"/>
      <c r="E3" s="107"/>
      <c r="F3" s="107"/>
      <c r="G3" s="107"/>
      <c r="H3" s="107"/>
      <c r="I3" s="107"/>
      <c r="J3" s="107"/>
      <c r="AA3" s="8">
        <f>INT(AA1/1000000)</f>
        <v>0</v>
      </c>
    </row>
    <row r="4" spans="1:27" ht="12.75" customHeight="1" x14ac:dyDescent="0.2">
      <c r="AA4" s="8">
        <f>INT((AA1-AA3*1000000)/1000)</f>
        <v>0</v>
      </c>
    </row>
    <row r="5" spans="1:27" ht="25.5" customHeight="1" x14ac:dyDescent="0.2">
      <c r="A5" s="36" t="s">
        <v>112</v>
      </c>
      <c r="B5" s="35" t="s">
        <v>113</v>
      </c>
      <c r="C5" s="107" t="s">
        <v>137</v>
      </c>
      <c r="D5" s="107"/>
      <c r="E5" s="107"/>
      <c r="F5" s="107"/>
      <c r="G5" s="107"/>
      <c r="H5" s="107"/>
      <c r="I5" s="107"/>
      <c r="J5" s="107"/>
      <c r="AA5" s="8">
        <f>INT(AA1-AA3*1000000-AA4*1000)</f>
        <v>0</v>
      </c>
    </row>
    <row r="6" spans="1:27" ht="12.75" customHeight="1" x14ac:dyDescent="0.2">
      <c r="AA6" s="8">
        <f>ROUND(AA1-AA3*1000000-AA4*1000-AA5,2)*100</f>
        <v>0</v>
      </c>
    </row>
    <row r="7" spans="1:27" ht="12.75" customHeight="1" x14ac:dyDescent="0.2">
      <c r="A7" s="36" t="s">
        <v>122</v>
      </c>
      <c r="B7" s="35" t="s">
        <v>123</v>
      </c>
      <c r="C7" s="37" t="s">
        <v>138</v>
      </c>
      <c r="AA7" s="8">
        <f>AA3-AA12*100</f>
        <v>0</v>
      </c>
    </row>
    <row r="8" spans="1:27" ht="12.75" customHeight="1" x14ac:dyDescent="0.2">
      <c r="AA8" s="8">
        <f>0</f>
        <v>0</v>
      </c>
    </row>
    <row r="9" spans="1:27" ht="12.75" customHeight="1" x14ac:dyDescent="0.2">
      <c r="A9" s="36" t="s">
        <v>124</v>
      </c>
      <c r="B9" s="35" t="s">
        <v>125</v>
      </c>
      <c r="C9" s="37" t="s">
        <v>43</v>
      </c>
      <c r="AA9" s="8">
        <f>AA4-AA15*100</f>
        <v>0</v>
      </c>
    </row>
    <row r="10" spans="1:27" ht="12.75" customHeight="1" x14ac:dyDescent="0.2">
      <c r="AA10" s="8">
        <f>ROUND(AA5-AA18*100,0)</f>
        <v>0</v>
      </c>
    </row>
    <row r="11" spans="1:27" ht="25.5" customHeight="1" x14ac:dyDescent="0.2">
      <c r="A11" s="36" t="s">
        <v>114</v>
      </c>
      <c r="B11" s="35" t="s">
        <v>115</v>
      </c>
      <c r="C11" s="107" t="s">
        <v>44</v>
      </c>
      <c r="D11" s="107"/>
      <c r="E11" s="107"/>
      <c r="F11" s="107"/>
      <c r="G11" s="107"/>
      <c r="H11" s="107"/>
      <c r="I11" s="107"/>
      <c r="J11" s="107"/>
      <c r="AA11" s="8">
        <f>AA6</f>
        <v>0</v>
      </c>
    </row>
    <row r="12" spans="1:27" ht="12.75" customHeight="1" x14ac:dyDescent="0.2">
      <c r="AA12" s="8">
        <f>INT(AA3/100)</f>
        <v>0</v>
      </c>
    </row>
    <row r="13" spans="1:27" ht="12.75" customHeight="1" x14ac:dyDescent="0.2">
      <c r="A13" s="36" t="s">
        <v>126</v>
      </c>
      <c r="B13" s="35" t="s">
        <v>127</v>
      </c>
      <c r="C13" s="37" t="s">
        <v>139</v>
      </c>
      <c r="AA13" s="8">
        <f>INT((AA3-AA12*100)/10)</f>
        <v>0</v>
      </c>
    </row>
    <row r="14" spans="1:27" ht="12.75" customHeight="1" x14ac:dyDescent="0.2">
      <c r="AA14" s="8">
        <f>AA3-AA12*100-AA13*10</f>
        <v>0</v>
      </c>
    </row>
    <row r="15" spans="1:27" ht="12.75" customHeight="1" x14ac:dyDescent="0.2">
      <c r="A15" s="36" t="s">
        <v>128</v>
      </c>
      <c r="B15" s="35" t="s">
        <v>129</v>
      </c>
      <c r="C15" s="37" t="s">
        <v>140</v>
      </c>
      <c r="AA15" s="8">
        <f>INT(AA4/100)</f>
        <v>0</v>
      </c>
    </row>
    <row r="16" spans="1:27" ht="12.75" customHeight="1" x14ac:dyDescent="0.2">
      <c r="AA16" s="8">
        <f>INT((AA4-AA15*100)/10)</f>
        <v>0</v>
      </c>
    </row>
    <row r="17" spans="1:27" ht="12.75" customHeight="1" x14ac:dyDescent="0.2">
      <c r="A17" s="36" t="s">
        <v>130</v>
      </c>
      <c r="B17" s="35" t="s">
        <v>131</v>
      </c>
      <c r="C17" s="37">
        <v>0</v>
      </c>
      <c r="AA17" s="8">
        <f>AA4-AA15*100-AA16*10</f>
        <v>0</v>
      </c>
    </row>
    <row r="18" spans="1:27" ht="12.75" customHeight="1" x14ac:dyDescent="0.2">
      <c r="AA18" s="8">
        <f>INT(AA5/100)</f>
        <v>0</v>
      </c>
    </row>
    <row r="19" spans="1:27" ht="12.75" customHeight="1" x14ac:dyDescent="0.2">
      <c r="C19" s="38">
        <v>0.2</v>
      </c>
      <c r="E19" s="39" t="s">
        <v>132</v>
      </c>
      <c r="AA19" s="8">
        <f>INT((AA5-AA18*100)/10)</f>
        <v>0</v>
      </c>
    </row>
    <row r="20" spans="1:27" ht="12.75" customHeight="1" x14ac:dyDescent="0.2">
      <c r="C20" s="40">
        <v>5.5E-2</v>
      </c>
      <c r="E20" s="39" t="s">
        <v>133</v>
      </c>
      <c r="AA20" s="8">
        <f>AA5-AA18*100-AA19*10</f>
        <v>0</v>
      </c>
    </row>
    <row r="21" spans="1:27" ht="12.75" customHeight="1" x14ac:dyDescent="0.2">
      <c r="C21" s="40">
        <v>0</v>
      </c>
      <c r="E21" s="39" t="s">
        <v>134</v>
      </c>
      <c r="AA21" s="8">
        <f>INT(AA6/10)</f>
        <v>0</v>
      </c>
    </row>
    <row r="22" spans="1:27" ht="12.75" customHeight="1" x14ac:dyDescent="0.2">
      <c r="C22" s="41">
        <v>0</v>
      </c>
      <c r="E22" s="39" t="s">
        <v>135</v>
      </c>
      <c r="AA22" s="8">
        <f>ROUND(AA6-AA21*10,0)</f>
        <v>0</v>
      </c>
    </row>
    <row r="23" spans="1:27" ht="12.75" customHeight="1" x14ac:dyDescent="0.2">
      <c r="AA23" s="8" t="str">
        <f>IF(AA12=0,"",IF(AA12=1,"",IF(AA12=2,"deux ",IF(AA12=3,"trois ",IF(AA12=4,"quatre ",IF(AA12=5,"cinq ",AA42))))))</f>
        <v/>
      </c>
    </row>
    <row r="24" spans="1:27" ht="12.75" customHeight="1" x14ac:dyDescent="0.2">
      <c r="A24" s="36" t="s">
        <v>116</v>
      </c>
      <c r="B24" s="35" t="s">
        <v>117</v>
      </c>
      <c r="C24" s="107" t="s">
        <v>141</v>
      </c>
      <c r="D24" s="107"/>
      <c r="E24" s="107"/>
      <c r="F24" s="107"/>
      <c r="G24" s="107"/>
      <c r="H24" s="107"/>
      <c r="I24" s="107"/>
      <c r="J24" s="107"/>
      <c r="AA24" s="8" t="str">
        <f>IF(AA12=0,"",IF(AA12&lt;2,"cent ",AA43))</f>
        <v/>
      </c>
    </row>
    <row r="25" spans="1:27" ht="12.75" customHeight="1" x14ac:dyDescent="0.2">
      <c r="AA25" s="8" t="str">
        <f>IF(AA13=1,AA44,IF(AA13=7,AA64,IF(AA13=9,AA80,AA89)))</f>
        <v/>
      </c>
    </row>
    <row r="26" spans="1:27" ht="12.75" customHeight="1" x14ac:dyDescent="0.2">
      <c r="A26" s="36" t="s">
        <v>118</v>
      </c>
      <c r="B26" s="35" t="s">
        <v>119</v>
      </c>
      <c r="C26" s="107" t="s">
        <v>142</v>
      </c>
      <c r="D26" s="107"/>
      <c r="E26" s="107"/>
      <c r="F26" s="107"/>
      <c r="G26" s="107"/>
      <c r="H26" s="107"/>
      <c r="I26" s="107"/>
      <c r="J26" s="107"/>
      <c r="AA26" s="8" t="str">
        <f>IF(AA7=11,"",IF(AA7=12,"",IF(AA7=13,"",IF(AA7=14,"",IF(AA7=15,"",IF(AA7=16,"",AA45))))))</f>
        <v/>
      </c>
    </row>
    <row r="27" spans="1:27" ht="12.75" customHeight="1" x14ac:dyDescent="0.2">
      <c r="AA27" s="8" t="str">
        <f>IF(AA3=0,"",IF(AA3&lt;2,"million ","millions "))</f>
        <v/>
      </c>
    </row>
    <row r="28" spans="1:27" ht="12.75" customHeight="1" x14ac:dyDescent="0.2">
      <c r="A28" s="36" t="s">
        <v>120</v>
      </c>
      <c r="B28" s="35" t="s">
        <v>121</v>
      </c>
      <c r="C28" s="107"/>
      <c r="D28" s="107"/>
      <c r="E28" s="107"/>
      <c r="F28" s="107"/>
      <c r="G28" s="107"/>
      <c r="H28" s="107"/>
      <c r="I28" s="107"/>
      <c r="J28" s="107"/>
      <c r="AA28" s="8" t="str">
        <f>IF(AA8=1,"",IF(AA15=0,"",IF(AA15=1,"",IF(AA15=2,"deux ",IF(AA15=3,"trois ",IF(AA15=4,"quatre ",IF(AA15=5,"cinq ",AA46)))))))</f>
        <v/>
      </c>
    </row>
    <row r="29" spans="1:27" ht="12.75" customHeight="1" x14ac:dyDescent="0.2">
      <c r="AA29" s="8" t="str">
        <f>IF(AA15=0,"",IF(AA15&lt;2,"cent ",AA47))</f>
        <v/>
      </c>
    </row>
    <row r="30" spans="1:27" ht="12.75" customHeight="1" x14ac:dyDescent="0.2">
      <c r="AA30" s="8" t="str">
        <f>IF(AA16=1,AA48,IF(AA16=7,AA66,IF(AA16=9,AA81,AA90)))</f>
        <v/>
      </c>
    </row>
    <row r="31" spans="1:27" ht="12.75" customHeight="1" x14ac:dyDescent="0.2">
      <c r="AA31" s="8" t="str">
        <f>IF(AA4=1,"",AA49)</f>
        <v/>
      </c>
    </row>
    <row r="32" spans="1:27" ht="12.75" customHeight="1" x14ac:dyDescent="0.2">
      <c r="AA32" s="8" t="str">
        <f>IF(AA4&gt;0,"mille ","")</f>
        <v/>
      </c>
    </row>
    <row r="33" spans="27:27" ht="12.75" customHeight="1" x14ac:dyDescent="0.2">
      <c r="AA33" s="8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">
      <c r="AA34" s="8" t="str">
        <f>IF(AA18=0,"",IF(AA18&lt;2,"cent ",AA51))</f>
        <v/>
      </c>
    </row>
    <row r="35" spans="27:27" ht="12.75" customHeight="1" x14ac:dyDescent="0.2">
      <c r="AA35" s="8" t="str">
        <f>IF(AA19=1,AA52,IF(AA19=7,AA68,IF(AA19=9,AA83,AA91)))</f>
        <v/>
      </c>
    </row>
    <row r="36" spans="27:27" ht="12.75" customHeight="1" x14ac:dyDescent="0.2">
      <c r="AA36" s="8" t="str">
        <f>IF(AA10=11,"",IF(AA10=12,"",IF(AA10=13,"",IF(AA10=14,"",IF(AA10=15,"",IF(AA10=16,"",AA53))))))</f>
        <v/>
      </c>
    </row>
    <row r="37" spans="27:27" ht="12.75" customHeight="1" x14ac:dyDescent="0.2">
      <c r="AA37" s="8" t="str">
        <f>IF(INT(AA1&lt;2),"euro ","euros ")</f>
        <v xml:space="preserve">euro </v>
      </c>
    </row>
    <row r="38" spans="27:27" ht="12.75" customHeight="1" x14ac:dyDescent="0.2">
      <c r="AA38" s="8" t="str">
        <f>IF(AA6&gt;0,"et ","")</f>
        <v/>
      </c>
    </row>
    <row r="39" spans="27:27" ht="12.75" customHeight="1" x14ac:dyDescent="0.2">
      <c r="AA39" s="8" t="str">
        <f>IF(AA21=1,AA54,IF(AA21=7,AA70,IF(AA21=9,AA84,AA92)))</f>
        <v/>
      </c>
    </row>
    <row r="40" spans="27:27" ht="12.75" customHeight="1" x14ac:dyDescent="0.2">
      <c r="AA40" s="8" t="str">
        <f>IF(AA11=11,"",IF(AA11=12,"",IF(AA11=13,"",IF(AA11=14,"",IF(AA11=15,"",IF(AA11=16,"",AA55))))))</f>
        <v/>
      </c>
    </row>
    <row r="41" spans="27:27" ht="12.75" customHeight="1" x14ac:dyDescent="0.2">
      <c r="AA41" s="8" t="str">
        <f>IF(AA6=0,"",IF(AA6&lt;2,"centime","centimes"))</f>
        <v/>
      </c>
    </row>
    <row r="42" spans="27:27" ht="12.75" customHeight="1" x14ac:dyDescent="0.2">
      <c r="AA42" s="8" t="str">
        <f>IF(AA3=0," ",IF(AA12=6,"six ",IF(AA12=7,"sept ",IF(AA12=8,"huit ",IF(AA12=9,"neuf ",)))))</f>
        <v xml:space="preserve"> </v>
      </c>
    </row>
    <row r="43" spans="27:27" ht="12.75" customHeight="1" x14ac:dyDescent="0.2">
      <c r="AA43" s="8" t="str">
        <f>IF(AA7&gt;0,"cent ", "cents ")</f>
        <v xml:space="preserve">cents </v>
      </c>
    </row>
    <row r="44" spans="27:27" ht="12.75" customHeight="1" x14ac:dyDescent="0.2">
      <c r="AA44" s="8" t="str">
        <f>IF(AA7=10,"dix ",IF(AA7=11,"onze ",IF(AA7=12,"douze ",IF(AA7=13,"treize ",IF(AA7=14,"quatorze ",IF(AA7=15,"quinze ",AA56))))))</f>
        <v/>
      </c>
    </row>
    <row r="45" spans="27:27" ht="12.75" customHeight="1" x14ac:dyDescent="0.2">
      <c r="AA45" s="8" t="str">
        <f>IF(AA7=17,"",IF(AA7=18,"",IF(AA7=19,"",AA57)))</f>
        <v/>
      </c>
    </row>
    <row r="46" spans="27:27" ht="12.75" customHeight="1" x14ac:dyDescent="0.2">
      <c r="AA46" s="8">
        <f>IF(AA15=6,"six ",IF(AA15=7,"sept ",IF(AA15=8,"huit ",IF(AA15=9,"neuf ",))))</f>
        <v>0</v>
      </c>
    </row>
    <row r="47" spans="27:27" ht="12.75" customHeight="1" x14ac:dyDescent="0.2">
      <c r="AA47" s="8" t="str">
        <f>IF(AA9&gt;0,"cent ", "cents ")</f>
        <v xml:space="preserve">cents </v>
      </c>
    </row>
    <row r="48" spans="27:27" ht="12.75" customHeight="1" x14ac:dyDescent="0.2">
      <c r="AA48" s="8" t="str">
        <f>IF(AA9=10,"dix ",IF(AA9=11,"onze ",IF(AA9=12,"douze ",IF(AA9=13,"treize ",IF(AA9=14,"quatorze ",IF(AA9=15,"quinze ",AA58))))))</f>
        <v/>
      </c>
    </row>
    <row r="49" spans="27:27" ht="12.75" customHeight="1" x14ac:dyDescent="0.2">
      <c r="AA49" s="8" t="str">
        <f>IF(AA9=11,"",IF(AA9=12,"",IF(AA9=13,"",IF(AA9=14,"",IF(AA9=15,"",IF(AA9=16,"",AA59))))))</f>
        <v/>
      </c>
    </row>
    <row r="50" spans="27:27" ht="12.75" customHeight="1" x14ac:dyDescent="0.2">
      <c r="AA50" s="8">
        <f>IF(AA18=6,"six ",IF(AA18=7,"sept ",IF(AA18=8,"huit ",IF(AA18=9,"neuf ",))))</f>
        <v>0</v>
      </c>
    </row>
    <row r="51" spans="27:27" ht="12.75" customHeight="1" x14ac:dyDescent="0.2">
      <c r="AA51" s="8" t="str">
        <f>IF(AA10&gt;0,"cent ", "cents ")</f>
        <v xml:space="preserve">cents </v>
      </c>
    </row>
    <row r="52" spans="27:27" ht="12.75" customHeight="1" x14ac:dyDescent="0.2">
      <c r="AA52" s="8" t="str">
        <f>IF(AA10=10,"dix ",IF(AA10=11,"onze ",IF(AA10=12,"douze ",IF(AA10=13,"treize ",IF(AA10=14,"quatorze ",IF(AA10=15,"quinze ",AA60))))))</f>
        <v/>
      </c>
    </row>
    <row r="53" spans="27:27" ht="12.75" customHeight="1" x14ac:dyDescent="0.2">
      <c r="AA53" s="8" t="str">
        <f>IF(AA10=17,"",IF(AA10=18,"",IF(AA10=19,"",AA61)))</f>
        <v/>
      </c>
    </row>
    <row r="54" spans="27:27" ht="12.75" customHeight="1" x14ac:dyDescent="0.2">
      <c r="AA54" s="8" t="str">
        <f>IF(AA11=10,"dix ",IF(AA11=11,"onze ",IF(AA11=12,"douze ",IF(AA11=13,"treize ",IF(AA11=14,"quatorze ",IF(AA11=15,"quinze ",AA62))))))</f>
        <v/>
      </c>
    </row>
    <row r="55" spans="27:27" ht="12.75" customHeight="1" x14ac:dyDescent="0.2">
      <c r="AA55" s="8" t="str">
        <f>IF(AA11=17,"",IF(AA11=18,"",IF(AA11=19,"",AA63)))</f>
        <v/>
      </c>
    </row>
    <row r="56" spans="27:27" ht="12.75" customHeight="1" x14ac:dyDescent="0.2">
      <c r="AA56" s="8" t="str">
        <f>IF(AA7=16,"seize ",IF(AA7=17,"dix-sept ",IF(AA7=18,"dix-huit ",IF(AA7=19,"dix-neuf ",AA64))))</f>
        <v/>
      </c>
    </row>
    <row r="57" spans="27:27" ht="12.75" customHeight="1" x14ac:dyDescent="0.2">
      <c r="AA57" s="8" t="str">
        <f>IF(AA7=21,"et un ",IF(AA7=31,"et un ",IF(AA7=41,"et un ",IF(AA7=51,"et un ",IF(AA7=61,"et un ",AA65)))))</f>
        <v/>
      </c>
    </row>
    <row r="58" spans="27:27" ht="12.75" customHeight="1" x14ac:dyDescent="0.2">
      <c r="AA58" s="8" t="str">
        <f>IF(AA9=16,"seize ",IF(AA9=17,"dix-sept ",IF(AA9=18,"dix-huit ",IF(AA9=19,"dix-neuf ",AA66))))</f>
        <v/>
      </c>
    </row>
    <row r="59" spans="27:27" ht="12.75" customHeight="1" x14ac:dyDescent="0.2">
      <c r="AA59" s="8" t="str">
        <f>IF(AA9=17,"",IF(AA9=18,"",IF(AA9=19,"",AA67)))</f>
        <v/>
      </c>
    </row>
    <row r="60" spans="27:27" ht="12.75" customHeight="1" x14ac:dyDescent="0.2">
      <c r="AA60" s="8" t="str">
        <f>IF(AA10=16,"seize ",IF(AA10=17,"dix-sept ",IF(AA10=18,"dix-huit ",IF(AA10=19,"dix-neuf ",AA68))))</f>
        <v/>
      </c>
    </row>
    <row r="61" spans="27:27" ht="12.75" customHeight="1" x14ac:dyDescent="0.2">
      <c r="AA61" s="8" t="str">
        <f>IF(AA10=21,"et un ",IF(AA10=31,"et un ",IF(AA10=41,"et un ",IF(AA10=51,"et un ",IF(AA10=61,"et un ",AA69)))))</f>
        <v/>
      </c>
    </row>
    <row r="62" spans="27:27" ht="12.75" customHeight="1" x14ac:dyDescent="0.2">
      <c r="AA62" s="8" t="str">
        <f>IF(AA11=16,"seize ",IF(AA11=17,"dix-sept ",IF(AA11=18,"dix-huit ",IF(AA11=19,"dix-neuf ",AA70))))</f>
        <v/>
      </c>
    </row>
    <row r="63" spans="27:27" ht="12.75" customHeight="1" x14ac:dyDescent="0.2">
      <c r="AA63" s="8" t="str">
        <f>IF(AA11=21,"et un ",IF(AA11=31,"et un ",IF(AA11=41,"et un ",IF(AA11=51,"et un ",IF(AA11=61,"et un ",AA71)))))</f>
        <v/>
      </c>
    </row>
    <row r="64" spans="27:27" ht="12.75" customHeight="1" x14ac:dyDescent="0.2">
      <c r="AA64" s="8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">
      <c r="AA65" s="8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">
      <c r="AA66" s="8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">
      <c r="AA67" s="8" t="str">
        <f>IF(AA9=21,"et un ",IF(AA9=31,"et un ",IF(AA9=41,"et un ",IF(AA9=51,"et un ",IF(AA9=61,"et un ",AA75)))))</f>
        <v/>
      </c>
    </row>
    <row r="68" spans="27:27" ht="12.75" customHeight="1" x14ac:dyDescent="0.2">
      <c r="AA68" s="8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">
      <c r="AA69" s="8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">
      <c r="AA70" s="8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">
      <c r="AA71" s="8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">
      <c r="AA72" s="8" t="str">
        <f>IF(AA7=76,"soixante-seize ",IF(AA7=77,"soixante-dix-sept ",IF(AA7=78,"soixante-dix-huit ",IF(AA7=79,"soixante-dix-neuf ",AA80))))</f>
        <v/>
      </c>
    </row>
    <row r="73" spans="27:27" ht="12.75" customHeight="1" x14ac:dyDescent="0.2">
      <c r="AA73" s="8">
        <f>IF(AA13=9,"",IF(AA14=6,"six ",IF(AA14=7,"sept ",IF(AA14=8,"huit ",IF(AA14=9,"neuf ",)))))</f>
        <v>0</v>
      </c>
    </row>
    <row r="74" spans="27:27" ht="12.75" customHeight="1" x14ac:dyDescent="0.2">
      <c r="AA74" s="8" t="str">
        <f>IF(AA9=76,"soixante-seize ",IF(AA9=77,"soixante-dix-sept ",IF(AA9=78,"soixante-dix-huit ",IF(AA9=79,"soixante-dix-neuf ",AA81))))</f>
        <v/>
      </c>
    </row>
    <row r="75" spans="27:27" ht="12.75" customHeight="1" x14ac:dyDescent="0.2">
      <c r="AA75" s="8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">
      <c r="AA76" s="8" t="str">
        <f>IF(AA10=76,"soixante-seize ",IF(AA10=77,"soixante-dix-sept ",IF(AA10=78,"soixante-dix-huit ",IF(AA10=79,"soixante-dix-neuf ",AA83))))</f>
        <v/>
      </c>
    </row>
    <row r="77" spans="27:27" ht="12.75" customHeight="1" x14ac:dyDescent="0.2">
      <c r="AA77" s="8">
        <f>IF(AA19=9,"",IF(AA20=6,"six ",IF(AA20=7,"sept ",IF(AA20=8,"huit ",IF(AA20=9,"neuf ",)))))</f>
        <v>0</v>
      </c>
    </row>
    <row r="78" spans="27:27" ht="12.75" customHeight="1" x14ac:dyDescent="0.2">
      <c r="AA78" s="8" t="str">
        <f>IF(AA11=76,"soixante-seize ",IF(AA11=77,"soixante-dix-sept ",IF(AA11=78,"soixante-dix-huit ",IF(AA11=79,"soixante-dix-neuf ",AA84))))</f>
        <v/>
      </c>
    </row>
    <row r="79" spans="27:27" ht="12.75" customHeight="1" x14ac:dyDescent="0.2">
      <c r="AA79" s="8">
        <f>IF(AA21=9,"",IF(AA22=6,"six ",IF(AA22=7,"sept ",IF(AA22=8,"huit ",IF(AA22=9,"neuf ",)))))</f>
        <v>0</v>
      </c>
    </row>
    <row r="80" spans="27:27" ht="12.75" customHeight="1" x14ac:dyDescent="0.2">
      <c r="AA80" s="8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">
      <c r="AA81" s="8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">
      <c r="AA82" s="8">
        <f>IF(AA16=9,"",IF(AA17=6,"six ",IF(AA17=7,"sept ",IF(AA17=8,"huit ",IF(AA17=9,"neuf ",)))))</f>
        <v>0</v>
      </c>
    </row>
    <row r="83" spans="27:27" ht="12.75" customHeight="1" x14ac:dyDescent="0.2">
      <c r="AA83" s="8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">
      <c r="AA84" s="8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">
      <c r="AA85" s="8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">
      <c r="AA86" s="8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">
      <c r="AA87" s="8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">
      <c r="AA88" s="8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">
      <c r="AA89" s="8" t="str">
        <f>IF(AA13=2,"vingt ",IF(AA13=3,"trente ",IF(AA13=4,"quarante ",IF(AA13=5,"cinquante ",AA93))))</f>
        <v/>
      </c>
    </row>
    <row r="90" spans="27:27" ht="12.75" customHeight="1" x14ac:dyDescent="0.2">
      <c r="AA90" s="8" t="str">
        <f>IF(AA16=2,"vingt ",IF(AA16=3,"trente ",IF(AA16=4,"quarante ",IF(AA16=5,"cinquante ",AA94))))</f>
        <v/>
      </c>
    </row>
    <row r="91" spans="27:27" ht="12.75" customHeight="1" x14ac:dyDescent="0.2">
      <c r="AA91" s="8" t="str">
        <f>IF(AA19=2,"vingt ",IF(AA19=3,"trente ",IF(AA19=4,"quarante ",IF(AA19=5,"cinquante ",AA95))))</f>
        <v/>
      </c>
    </row>
    <row r="92" spans="27:27" ht="12.75" customHeight="1" x14ac:dyDescent="0.2">
      <c r="AA92" s="8" t="str">
        <f>IF(AA21=2,"vingt ",IF(AA21=3,"trente ",IF(AA21=4,"quarante ",IF(AA21=5,"cinquante ",AA96))))</f>
        <v/>
      </c>
    </row>
    <row r="93" spans="27:27" ht="12.75" customHeight="1" x14ac:dyDescent="0.2">
      <c r="AA93" s="8" t="str">
        <f>IF(AA13=6,"soixante ",IF(AA7=80,"quatre-vingts ",IF(AA13=8,"quatre-vingt-","")))</f>
        <v/>
      </c>
    </row>
    <row r="94" spans="27:27" ht="12.75" customHeight="1" x14ac:dyDescent="0.2">
      <c r="AA94" s="8" t="str">
        <f>IF(AA16=6,"soixante ",IF(AA9=80,"quatre-vingts ",IF(AA16=8,"quatre-vingt-","")))</f>
        <v/>
      </c>
    </row>
    <row r="95" spans="27:27" ht="12.75" customHeight="1" x14ac:dyDescent="0.2">
      <c r="AA95" s="8" t="str">
        <f>IF(AA19=6,"soixante ",IF(AA10=80,"quatre-vingts ",IF(AA19=8,"quatre-vingt-","")))</f>
        <v/>
      </c>
    </row>
    <row r="96" spans="27:27" ht="12.75" customHeight="1" x14ac:dyDescent="0.2">
      <c r="AA96" s="8" t="str">
        <f>IF(AA21=6,"soixante ",IF(AA11=80,"quatre-vingts ",IF(AA21=8,"quatre-vingt-","")))</f>
        <v/>
      </c>
    </row>
    <row r="97" spans="27:27" ht="12.75" customHeight="1" x14ac:dyDescent="0.2">
      <c r="AA97" s="8">
        <f>0</f>
        <v>0</v>
      </c>
    </row>
    <row r="98" spans="27:27" ht="12.75" customHeight="1" x14ac:dyDescent="0.2">
      <c r="AA98" s="8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640625" defaultRowHeight="15" x14ac:dyDescent="0.2"/>
  <cols>
    <col min="1" max="1" width="24.6640625" customWidth="1"/>
  </cols>
  <sheetData>
    <row r="1" spans="1:3" x14ac:dyDescent="0.2">
      <c r="A1" s="8" t="s">
        <v>143</v>
      </c>
      <c r="B1" s="8" t="s">
        <v>144</v>
      </c>
    </row>
    <row r="2" spans="1:3" x14ac:dyDescent="0.2">
      <c r="A2" s="8" t="s">
        <v>145</v>
      </c>
      <c r="B2" s="8" t="s">
        <v>136</v>
      </c>
    </row>
    <row r="3" spans="1:3" x14ac:dyDescent="0.2">
      <c r="A3" s="8" t="s">
        <v>146</v>
      </c>
      <c r="B3" s="8">
        <v>1</v>
      </c>
    </row>
    <row r="4" spans="1:3" x14ac:dyDescent="0.2">
      <c r="A4" s="8" t="s">
        <v>147</v>
      </c>
      <c r="B4" s="8">
        <v>0</v>
      </c>
    </row>
    <row r="5" spans="1:3" x14ac:dyDescent="0.2">
      <c r="A5" s="8" t="s">
        <v>148</v>
      </c>
      <c r="B5" s="8">
        <v>0</v>
      </c>
    </row>
    <row r="6" spans="1:3" x14ac:dyDescent="0.2">
      <c r="A6" s="8" t="s">
        <v>149</v>
      </c>
      <c r="B6" s="8">
        <v>0</v>
      </c>
    </row>
    <row r="7" spans="1:3" x14ac:dyDescent="0.2">
      <c r="A7" s="8" t="s">
        <v>150</v>
      </c>
      <c r="B7" s="8">
        <v>1</v>
      </c>
    </row>
    <row r="8" spans="1:3" x14ac:dyDescent="0.2">
      <c r="A8" s="8" t="s">
        <v>151</v>
      </c>
      <c r="B8" s="8">
        <v>0</v>
      </c>
    </row>
    <row r="9" spans="1:3" x14ac:dyDescent="0.2">
      <c r="A9" s="8" t="s">
        <v>152</v>
      </c>
      <c r="B9" s="8">
        <v>1</v>
      </c>
    </row>
    <row r="10" spans="1:3" x14ac:dyDescent="0.2">
      <c r="A10" s="8" t="s">
        <v>153</v>
      </c>
      <c r="C10" s="8" t="s">
        <v>154</v>
      </c>
    </row>
    <row r="11" spans="1:3" x14ac:dyDescent="0.2">
      <c r="A11" s="8" t="s">
        <v>155</v>
      </c>
      <c r="B11" s="8">
        <v>1</v>
      </c>
    </row>
    <row r="12" spans="1:3" x14ac:dyDescent="0.2">
      <c r="A12" s="8" t="s">
        <v>156</v>
      </c>
      <c r="B12" s="8" t="s">
        <v>157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1756F3-E0D0-4144-9572-FF0F101F771D}">
  <ds:schemaRefs>
    <ds:schemaRef ds:uri="http://schemas.microsoft.com/office/2006/metadata/properties"/>
    <ds:schemaRef ds:uri="http://schemas.microsoft.com/office/infopath/2007/PartnerControls"/>
    <ds:schemaRef ds:uri="b223d266-4dda-40f0-ab3d-12b1f754e5e9"/>
  </ds:schemaRefs>
</ds:datastoreItem>
</file>

<file path=customXml/itemProps2.xml><?xml version="1.0" encoding="utf-8"?>
<ds:datastoreItem xmlns:ds="http://schemas.openxmlformats.org/officeDocument/2006/customXml" ds:itemID="{FF79ABDF-8852-418F-972E-3627C24F87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CBA22E0-5668-4AFC-B04B-0843F9CEF0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a18ffd-53b1-45f2-a6ac-a3526bdb920a"/>
    <ds:schemaRef ds:uri="b223d266-4dda-40f0-ab3d-12b1f754e5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Mohammed MEDHIOUB</cp:lastModifiedBy>
  <dcterms:created xsi:type="dcterms:W3CDTF">2025-05-15T17:51:11Z</dcterms:created>
  <dcterms:modified xsi:type="dcterms:W3CDTF">2025-05-28T06:20:49Z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