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hantier\24.09 - ARC PROMOTION_SAXG_47lgts_Forest-ANGERS\2 - ETUDES\5 - DCE\3 - Descriptif\"/>
    </mc:Choice>
  </mc:AlternateContent>
  <xr:revisionPtr revIDLastSave="0" documentId="13_ncr:1_{D2791637-E5CF-47CB-98FF-A7069BAB0818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age de garde" sheetId="1" r:id="rId1"/>
    <sheet name="DPGF" sheetId="2" r:id="rId2"/>
    <sheet name="Paramètres" sheetId="3" state="hidden" r:id="rId3"/>
    <sheet name="Version" sheetId="4" state="hidden" r:id="rId4"/>
  </sheets>
  <definedNames>
    <definedName name="CODELOT">Paramètres!$C$9</definedName>
    <definedName name="CPVILLEDOSSIER">Paramètres!$C$26:$J$26</definedName>
    <definedName name="DATEVALEUR">Paramètres!$C$13</definedName>
    <definedName name="_xlnm.Print_Titles" localSheetId="1">DPGF!$1:$3</definedName>
    <definedName name="INDICELOT">Paramètres!$C$17</definedName>
    <definedName name="NUMDOSSIER">Paramètres!$C$7</definedName>
    <definedName name="OBSERVATIONCONSULTE">#REF!</definedName>
    <definedName name="PARCELLEDOSSIER">Paramètres!$C$28:$J$28</definedName>
    <definedName name="PHASELOT">Paramètres!$C$15</definedName>
    <definedName name="RUEDOSSIER">Paramètres!$C$24:$J$24</definedName>
    <definedName name="TAUXTVA1">Paramètres!$C$19</definedName>
    <definedName name="TAUXTVA2">Paramètres!$C$20</definedName>
    <definedName name="TAUXTVA3">Paramètres!$C$21</definedName>
    <definedName name="TAUXTVA4">Paramètres!$C$22</definedName>
    <definedName name="TIERSADRSSPOS">#REF!</definedName>
    <definedName name="TIERSBTPOS">#REF!</definedName>
    <definedName name="TIERSCONTACT">#REF!</definedName>
    <definedName name="TIERSCP">#REF!</definedName>
    <definedName name="TIERSEMAIL">#REF!</definedName>
    <definedName name="TIERSFAX">#REF!</definedName>
    <definedName name="TIERSLOCALITE">#REF!</definedName>
    <definedName name="TIERSNOM">#REF!</definedName>
    <definedName name="TIERSTEL">#REF!</definedName>
    <definedName name="TIERSTELP">#REF!</definedName>
    <definedName name="TIERSVILLE">#REF!</definedName>
    <definedName name="TITREDOC">Paramètres!$C$3:$J$3</definedName>
    <definedName name="TITREDOSSIER">Paramètres!$C$5:$J$5</definedName>
    <definedName name="TITRELOT">Paramètres!$C$11:$J$11</definedName>
  </definedNames>
  <calcPr calcId="191029"/>
</workbook>
</file>

<file path=xl/calcChain.xml><?xml version="1.0" encoding="utf-8"?>
<calcChain xmlns="http://schemas.openxmlformats.org/spreadsheetml/2006/main">
  <c r="AA97" i="3" l="1"/>
  <c r="AA8" i="3"/>
  <c r="G67" i="2"/>
  <c r="G66" i="2"/>
  <c r="G68" i="2" s="1"/>
  <c r="AA1" i="3" s="1"/>
  <c r="G52" i="2"/>
  <c r="G51" i="2"/>
  <c r="G53" i="2" s="1"/>
  <c r="G44" i="2"/>
  <c r="K39" i="2"/>
  <c r="K29" i="2"/>
  <c r="G45" i="2" s="1"/>
  <c r="G26" i="2"/>
  <c r="K18" i="2"/>
  <c r="G57" i="2" s="1"/>
  <c r="G59" i="2" s="1"/>
  <c r="K15" i="2"/>
  <c r="G58" i="2" s="1"/>
  <c r="G11" i="2"/>
  <c r="G10" i="2"/>
  <c r="G12" i="2" s="1"/>
  <c r="G85" i="1"/>
  <c r="G83" i="1"/>
  <c r="G81" i="1"/>
  <c r="G79" i="1"/>
  <c r="E71" i="1"/>
  <c r="E66" i="1"/>
  <c r="E62" i="1"/>
  <c r="E20" i="1"/>
  <c r="E11" i="1"/>
  <c r="G46" i="2" l="1"/>
  <c r="AA33" i="3"/>
  <c r="AA37" i="3"/>
  <c r="AA3" i="3"/>
  <c r="G63" i="2"/>
  <c r="G25" i="2"/>
  <c r="G27" i="2" s="1"/>
  <c r="AA42" i="3" l="1"/>
  <c r="AA12" i="3"/>
  <c r="AA27" i="3"/>
  <c r="AA4" i="3"/>
  <c r="AA32" i="3" l="1"/>
  <c r="AA15" i="3"/>
  <c r="AA5" i="3"/>
  <c r="AA24" i="3"/>
  <c r="AA23" i="3"/>
  <c r="AA13" i="3"/>
  <c r="AA14" i="3"/>
  <c r="AA7" i="3"/>
  <c r="AA46" i="3" l="1"/>
  <c r="AA29" i="3"/>
  <c r="AA28" i="3"/>
  <c r="AA43" i="3"/>
  <c r="AA18" i="3"/>
  <c r="AA10" i="3"/>
  <c r="AA16" i="3"/>
  <c r="AA17" i="3" s="1"/>
  <c r="AA73" i="3"/>
  <c r="AA65" i="3"/>
  <c r="AA57" i="3" s="1"/>
  <c r="AA45" i="3" s="1"/>
  <c r="AA26" i="3" s="1"/>
  <c r="AA93" i="3"/>
  <c r="AA89" i="3" s="1"/>
  <c r="AA6" i="3"/>
  <c r="AA9" i="3"/>
  <c r="AA85" i="3" l="1"/>
  <c r="AA80" i="3" s="1"/>
  <c r="AA72" i="3" s="1"/>
  <c r="AA64" i="3" s="1"/>
  <c r="AA56" i="3" s="1"/>
  <c r="AA44" i="3" s="1"/>
  <c r="AA25" i="3"/>
  <c r="AA41" i="3"/>
  <c r="AA38" i="3"/>
  <c r="AA21" i="3"/>
  <c r="AA11" i="3"/>
  <c r="AA51" i="3"/>
  <c r="AA50" i="3"/>
  <c r="AA34" i="3"/>
  <c r="AA82" i="3"/>
  <c r="AA94" i="3"/>
  <c r="AA90" i="3" s="1"/>
  <c r="AA75" i="3"/>
  <c r="AA67" i="3" s="1"/>
  <c r="AA59" i="3" s="1"/>
  <c r="AA49" i="3" s="1"/>
  <c r="AA31" i="3" s="1"/>
  <c r="AA47" i="3"/>
  <c r="AA19" i="3"/>
  <c r="AA30" i="3" l="1"/>
  <c r="AA86" i="3"/>
  <c r="AA81" i="3" s="1"/>
  <c r="AA74" i="3" s="1"/>
  <c r="AA66" i="3" s="1"/>
  <c r="AA58" i="3" s="1"/>
  <c r="AA48" i="3" s="1"/>
  <c r="AA96" i="3"/>
  <c r="AA92" i="3"/>
  <c r="AA39" i="3" s="1"/>
  <c r="AA22" i="3"/>
  <c r="AA79" i="3" s="1"/>
  <c r="AA95" i="3"/>
  <c r="AA91" i="3"/>
  <c r="AA87" i="3" s="1"/>
  <c r="AA83" i="3" s="1"/>
  <c r="AA76" i="3" s="1"/>
  <c r="AA68" i="3" s="1"/>
  <c r="AA60" i="3" s="1"/>
  <c r="AA52" i="3" s="1"/>
  <c r="AA20" i="3"/>
  <c r="AA77" i="3" s="1"/>
  <c r="AA88" i="3" l="1"/>
  <c r="AA84" i="3" s="1"/>
  <c r="AA78" i="3" s="1"/>
  <c r="AA70" i="3" s="1"/>
  <c r="AA62" i="3" s="1"/>
  <c r="AA54" i="3" s="1"/>
  <c r="AA35" i="3"/>
  <c r="AA71" i="3"/>
  <c r="AA63" i="3" s="1"/>
  <c r="AA55" i="3" s="1"/>
  <c r="AA40" i="3" s="1"/>
  <c r="AA69" i="3"/>
  <c r="AA61" i="3" s="1"/>
  <c r="AA53" i="3" s="1"/>
  <c r="AA36" i="3" s="1"/>
  <c r="AA98" i="3" l="1"/>
  <c r="AA2" i="3" s="1"/>
  <c r="D71" i="2" s="1"/>
</calcChain>
</file>

<file path=xl/sharedStrings.xml><?xml version="1.0" encoding="utf-8"?>
<sst xmlns="http://schemas.openxmlformats.org/spreadsheetml/2006/main" count="178" uniqueCount="139">
  <si>
    <t>Dossier</t>
  </si>
  <si>
    <t>Date</t>
  </si>
  <si>
    <t>Phase</t>
  </si>
  <si>
    <t>Indice</t>
  </si>
  <si>
    <t>MAITRE D'OUVRAGE
SCCV ARC PROMOTION OUEST
1 rue Geneviève de Gaulle Anthonioz
35 000 RENNES</t>
  </si>
  <si>
    <t>ACOUSTICIEN : 
    ALHYANGE
    1 BD Paul Chabas
    44100 Nantes
    Tél : 02 85 67 00 80
    Mél : grandouest@alhyange.com</t>
  </si>
  <si>
    <t>PAYSAGISTE : 
    Arts des Villes et des Champs
    2 lotissement de la Garenne
    49330 ETRICHE
    Tél : 07 89 79 42 49
    Mél : contact@arts-villes-et-champs.fr</t>
  </si>
  <si>
    <t>BE STRUCTURE : 
    STBAT
    32 rue du Landreau
    49070 ANGERS
    Tél : 02 41 87 65 58
    Mél : c.david@stbat.fr</t>
  </si>
  <si>
    <t>BE FLUIDES : 
    AB INGENIERIE
    21 rue du Hanipet
    49124 SAINT BARTHELEMY D'ANJOU
    Tél : 02.41.34.97.18
    Mél : betfluides@ab-ingenierie.com</t>
  </si>
  <si>
    <t>ECONOMISTE DE LA CONSTRUCTION : 
    GOUSSET INGENIERIE ET COORDINATION
    20 rue Gustave Mareau
    49000 ANGERS
    Tél : 02 41 25 34 60
    Mél : contact@goussetsas.fr</t>
  </si>
  <si>
    <t>ARCHITECTE : 
    STUDIO D'ARCHITECTURE XAVIER GAYRAUD
    6 rue des Lices
    49100 ANGERS
    Tél : 02.72.47.03.95
    Mél : info@studio-archi.com</t>
  </si>
  <si>
    <t>NIV</t>
  </si>
  <si>
    <t>CODE</t>
  </si>
  <si>
    <t>CODE_CAO</t>
  </si>
  <si>
    <t>TITRE1</t>
  </si>
  <si>
    <t>M1</t>
  </si>
  <si>
    <t>M2</t>
  </si>
  <si>
    <t>U</t>
  </si>
  <si>
    <t>QTE</t>
  </si>
  <si>
    <t>QTEENTR</t>
  </si>
  <si>
    <t>CRM</t>
  </si>
  <si>
    <t>CRT</t>
  </si>
  <si>
    <t>VAROPT</t>
  </si>
  <si>
    <t>TVA</t>
  </si>
  <si>
    <t>MARQUE</t>
  </si>
  <si>
    <t>REF</t>
  </si>
  <si>
    <t>COMM</t>
  </si>
  <si>
    <t>LOC</t>
  </si>
  <si>
    <t>Niveau</t>
  </si>
  <si>
    <t>Code</t>
  </si>
  <si>
    <t>Code CAO</t>
  </si>
  <si>
    <t>Désignation</t>
  </si>
  <si>
    <t>Qté</t>
  </si>
  <si>
    <t>Qté
Entr.</t>
  </si>
  <si>
    <t>P.U. HT</t>
  </si>
  <si>
    <t>P.T. HT</t>
  </si>
  <si>
    <t>Variante
Option</t>
  </si>
  <si>
    <t>Numéro
 Option</t>
  </si>
  <si>
    <t>Taux TVA</t>
  </si>
  <si>
    <t>Marque</t>
  </si>
  <si>
    <t>Référence</t>
  </si>
  <si>
    <t>Commentaire</t>
  </si>
  <si>
    <t>Localisation</t>
  </si>
  <si>
    <t>Lot n°19</t>
  </si>
  <si>
    <t>PORTES BASCULANTES ET DE GARAGES</t>
  </si>
  <si>
    <t>Non localisé</t>
  </si>
  <si>
    <t>19.3</t>
  </si>
  <si>
    <t>REPORTING DES CONSOMMATIONS, GESTION DES DECHETS ET BILAN CARBONE</t>
  </si>
  <si>
    <t>3.&amp;</t>
  </si>
  <si>
    <t>Total H.T. :</t>
  </si>
  <si>
    <t>Total T.V.A. (20%) :</t>
  </si>
  <si>
    <t>Total T.T.C. :</t>
  </si>
  <si>
    <t>19.4</t>
  </si>
  <si>
    <t>PORTES BASCULANTES</t>
  </si>
  <si>
    <t>19.4.1</t>
  </si>
  <si>
    <t>DESCRIPTION DES PORTES BASCULANTES</t>
  </si>
  <si>
    <t>19.4.1.1</t>
  </si>
  <si>
    <t>Portes basculantes</t>
  </si>
  <si>
    <t>9.L</t>
  </si>
  <si>
    <t xml:space="preserve">Localisation :  </t>
  </si>
  <si>
    <t>9.&amp;</t>
  </si>
  <si>
    <t>19.4.1.2</t>
  </si>
  <si>
    <t>Porte de garage non débordante – largeur 2.50m, hauteur 2.15m ou 2.25m - Tôle pleine</t>
  </si>
  <si>
    <t xml:space="preserve">Localisation : 
Logements individuels :
- Portes des box des garages : 
	- Hauteur : 2.15 m : 6 unités.
	- Hauteur : 2.25 m : 1 unité.
</t>
  </si>
  <si>
    <t>4.&amp;</t>
  </si>
  <si>
    <t>19.5</t>
  </si>
  <si>
    <t>DOSSIER DES OUVRAGES EXECUTES (DOE), DOSSIER DES INTERVENTIONS ULTERIEURES SUR L'OUVRAGE (DIUO)</t>
  </si>
  <si>
    <t>19.5.1</t>
  </si>
  <si>
    <t>DOE</t>
  </si>
  <si>
    <t>19.5.2</t>
  </si>
  <si>
    <t>Plans</t>
  </si>
  <si>
    <t>8.&amp;</t>
  </si>
  <si>
    <t>19.5.3</t>
  </si>
  <si>
    <t>Références</t>
  </si>
  <si>
    <t>19.5.4</t>
  </si>
  <si>
    <t>Pièces justificatives (suivant exigences CCTP)</t>
  </si>
  <si>
    <t>19.5.5</t>
  </si>
  <si>
    <t>Documents destinés aux utilisateurs</t>
  </si>
  <si>
    <t>19.5.6</t>
  </si>
  <si>
    <t>DIUO</t>
  </si>
  <si>
    <t>19.6</t>
  </si>
  <si>
    <t>OFFRES</t>
  </si>
  <si>
    <t>2.&amp;</t>
  </si>
  <si>
    <t>RECAPITULATIF
Lot n°19 PORTES BASCULANTES ET DE GARAGES</t>
  </si>
  <si>
    <t>RECAPITULATIF DES LOCALISATIONS</t>
  </si>
  <si>
    <t>Total du lot PORTES BASCULANTES ET DE GARAGES</t>
  </si>
  <si>
    <t xml:space="preserve">Soit en toutes lettres TTC : </t>
  </si>
  <si>
    <t>Fait à _________________________
le _____________________________</t>
  </si>
  <si>
    <t>Bon pour accord, signature</t>
  </si>
  <si>
    <t>Signature et cachet de l'Entrepreneur</t>
  </si>
  <si>
    <t>Paramètres document</t>
  </si>
  <si>
    <t>1.</t>
  </si>
  <si>
    <t>Titre du document :</t>
  </si>
  <si>
    <t>2.</t>
  </si>
  <si>
    <t>Titre du dossier :</t>
  </si>
  <si>
    <t>5.</t>
  </si>
  <si>
    <t>Titre du lot / des lots :</t>
  </si>
  <si>
    <t>10.</t>
  </si>
  <si>
    <t>Rue du dossier</t>
  </si>
  <si>
    <t>11.</t>
  </si>
  <si>
    <t>Code postal et ville du dossier</t>
  </si>
  <si>
    <t>12.</t>
  </si>
  <si>
    <t>Parcelle du dossier</t>
  </si>
  <si>
    <t>3.</t>
  </si>
  <si>
    <t>Code du dossier</t>
  </si>
  <si>
    <t>4.</t>
  </si>
  <si>
    <t>Code du lot / des lots :</t>
  </si>
  <si>
    <t>6.</t>
  </si>
  <si>
    <t>Date de valeur du lot / des lots :</t>
  </si>
  <si>
    <t>7.</t>
  </si>
  <si>
    <t>Phase :</t>
  </si>
  <si>
    <t>8.</t>
  </si>
  <si>
    <t>Indice :</t>
  </si>
  <si>
    <t>Notes :</t>
  </si>
  <si>
    <t>- Le taux 0% est toujours supporté qu'il soit dans cette liste ou non</t>
  </si>
  <si>
    <t>- En dehors du taux 0%, vous pouvez renseigner au maximum 4 taux différents</t>
  </si>
  <si>
    <t>- Si votre lot contient plus de 4 taux différents, ou contient de la TVA proportionnelle, vous devez modifier manuellement la formule de calcul de TVA et de TTC dans le récapitulatif</t>
  </si>
  <si>
    <t>DPGF</t>
  </si>
  <si>
    <t xml:space="preserve">RESIDENCE GREEN FOREST
Construction de 42 logements collectifs et 7 logements individuels </t>
  </si>
  <si>
    <t>24.09</t>
  </si>
  <si>
    <t>07/05/2025</t>
  </si>
  <si>
    <t>DCE</t>
  </si>
  <si>
    <t xml:space="preserve">5 Rue Fernand Forest </t>
  </si>
  <si>
    <t>49 000 Angers</t>
  </si>
  <si>
    <t>VERSION</t>
  </si>
  <si>
    <t>4.00</t>
  </si>
  <si>
    <t>TYPEDOC</t>
  </si>
  <si>
    <t>SHOWADJU</t>
  </si>
  <si>
    <t>RECAPSIMPLE</t>
  </si>
  <si>
    <t>SHOWMONTANTS</t>
  </si>
  <si>
    <t>SHOWQUANTITES</t>
  </si>
  <si>
    <t>MONTANTSSURTETE</t>
  </si>
  <si>
    <t>MARGE</t>
  </si>
  <si>
    <t>RECAPLOCNIV9</t>
  </si>
  <si>
    <t>LIST_VALIDATION_CHECKBOX</t>
  </si>
  <si>
    <t>X</t>
  </si>
  <si>
    <t>LOCALISE</t>
  </si>
  <si>
    <t>SRC</t>
  </si>
  <si>
    <t>DVS_APP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</si>
</sst>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];[Red]\-#,##0.00\ [$€]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7"/>
      <color rgb="FF000000"/>
      <name val="Arial"/>
      <family val="2"/>
    </font>
    <font>
      <b/>
      <u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rgb="FF00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4" fillId="0" borderId="9" xfId="0" applyFont="1" applyBorder="1" applyAlignment="1">
      <alignment horizontal="right" vertical="top" wrapText="1"/>
    </xf>
    <xf numFmtId="3" fontId="14" fillId="0" borderId="9" xfId="0" applyNumberFormat="1" applyFont="1" applyBorder="1" applyAlignment="1">
      <alignment horizontal="right" vertical="top" wrapText="1"/>
    </xf>
    <xf numFmtId="4" fontId="15" fillId="0" borderId="9" xfId="0" applyNumberFormat="1" applyFont="1" applyBorder="1" applyAlignment="1">
      <alignment vertical="top" wrapText="1"/>
    </xf>
    <xf numFmtId="10" fontId="3" fillId="0" borderId="0" xfId="0" applyNumberFormat="1" applyFont="1" applyAlignment="1">
      <alignment horizontal="right" vertical="top" wrapText="1"/>
    </xf>
    <xf numFmtId="0" fontId="16" fillId="0" borderId="11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6" fillId="0" borderId="9" xfId="0" applyFont="1" applyBorder="1" applyAlignment="1">
      <alignment vertical="top" wrapText="1"/>
    </xf>
    <xf numFmtId="10" fontId="6" fillId="0" borderId="10" xfId="0" applyNumberFormat="1" applyFont="1" applyBorder="1" applyAlignment="1">
      <alignment horizontal="right" vertical="top" wrapText="1"/>
    </xf>
    <xf numFmtId="0" fontId="6" fillId="0" borderId="0" xfId="0" applyFont="1" applyAlignment="1">
      <alignment vertical="top"/>
    </xf>
    <xf numFmtId="10" fontId="6" fillId="0" borderId="11" xfId="0" applyNumberFormat="1" applyFont="1" applyBorder="1" applyAlignment="1">
      <alignment horizontal="right" vertical="top" wrapText="1"/>
    </xf>
    <xf numFmtId="10" fontId="6" fillId="0" borderId="23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/>
    <xf numFmtId="0" fontId="10" fillId="0" borderId="2" xfId="0" applyFont="1" applyBorder="1" applyAlignment="1">
      <alignment horizontal="right" vertical="top" wrapText="1"/>
    </xf>
    <xf numFmtId="0" fontId="10" fillId="0" borderId="3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64" fontId="10" fillId="0" borderId="7" xfId="0" applyNumberFormat="1" applyFont="1" applyBorder="1" applyAlignment="1">
      <alignment horizontal="right" vertical="top" wrapText="1"/>
    </xf>
    <xf numFmtId="164" fontId="10" fillId="0" borderId="8" xfId="0" applyNumberFormat="1" applyFont="1" applyBorder="1" applyAlignment="1">
      <alignment horizontal="right"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164" fontId="10" fillId="0" borderId="0" xfId="0" applyNumberFormat="1" applyFont="1" applyAlignment="1">
      <alignment horizontal="right" vertical="top" wrapText="1"/>
    </xf>
    <xf numFmtId="164" fontId="10" fillId="0" borderId="5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164" fontId="19" fillId="0" borderId="0" xfId="0" applyNumberFormat="1" applyFont="1" applyAlignment="1">
      <alignment horizontal="right" vertical="top" wrapText="1"/>
    </xf>
    <xf numFmtId="4" fontId="19" fillId="0" borderId="0" xfId="0" applyNumberFormat="1" applyFont="1" applyAlignment="1">
      <alignment horizontal="righ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1" fillId="0" borderId="18" xfId="0" applyNumberFormat="1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164" fontId="4" fillId="0" borderId="20" xfId="0" applyNumberFormat="1" applyFont="1" applyBorder="1" applyAlignment="1">
      <alignment vertical="top" wrapText="1"/>
    </xf>
    <xf numFmtId="164" fontId="1" fillId="0" borderId="20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</xdr:row>
      <xdr:rowOff>33338</xdr:rowOff>
    </xdr:from>
    <xdr:to>
      <xdr:col>6</xdr:col>
      <xdr:colOff>527550</xdr:colOff>
      <xdr:row>9</xdr:row>
      <xdr:rowOff>77437</xdr:rowOff>
    </xdr:to>
    <xdr:pic>
      <xdr:nvPicPr>
        <xdr:cNvPr id="2" name="Picture 1" descr="{ed7204ac-9629-4894-b92a-a566fef2f085}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147638"/>
          <a:ext cx="1080000" cy="9585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27</xdr:row>
      <xdr:rowOff>0</xdr:rowOff>
    </xdr:from>
    <xdr:to>
      <xdr:col>7</xdr:col>
      <xdr:colOff>835283</xdr:colOff>
      <xdr:row>44</xdr:row>
      <xdr:rowOff>114043</xdr:rowOff>
    </xdr:to>
    <xdr:pic>
      <xdr:nvPicPr>
        <xdr:cNvPr id="3" name="Picture 2" descr="{5ac9119a-780f-48a6-a979-b38d23294579}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7525" y="3086100"/>
          <a:ext cx="3349883" cy="20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81</xdr:row>
      <xdr:rowOff>23813</xdr:rowOff>
    </xdr:from>
    <xdr:to>
      <xdr:col>1</xdr:col>
      <xdr:colOff>636587</xdr:colOff>
      <xdr:row>83</xdr:row>
      <xdr:rowOff>89297</xdr:rowOff>
    </xdr:to>
    <xdr:pic>
      <xdr:nvPicPr>
        <xdr:cNvPr id="4" name="Picture 3" descr="{04eff5e7-a8d0-4ca6-822c-5a03d1ee9acb}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3" y="9282113"/>
          <a:ext cx="603250" cy="29408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72</xdr:row>
      <xdr:rowOff>95250</xdr:rowOff>
    </xdr:from>
    <xdr:to>
      <xdr:col>1</xdr:col>
      <xdr:colOff>636587</xdr:colOff>
      <xdr:row>78</xdr:row>
      <xdr:rowOff>12700</xdr:rowOff>
    </xdr:to>
    <xdr:pic>
      <xdr:nvPicPr>
        <xdr:cNvPr id="5" name="Picture 4" descr="{da4fd5b7-6b2c-4f65-9c8e-403e8f233e97}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3" y="8324850"/>
          <a:ext cx="603250" cy="60325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67</xdr:row>
      <xdr:rowOff>19050</xdr:rowOff>
    </xdr:from>
    <xdr:to>
      <xdr:col>1</xdr:col>
      <xdr:colOff>636587</xdr:colOff>
      <xdr:row>69</xdr:row>
      <xdr:rowOff>87943</xdr:rowOff>
    </xdr:to>
    <xdr:pic>
      <xdr:nvPicPr>
        <xdr:cNvPr id="6" name="Picture 5" descr="{01ff6bb4-74f7-4da8-98be-8777f9a2e868}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3" y="7677150"/>
          <a:ext cx="603250" cy="29749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59</xdr:row>
      <xdr:rowOff>66675</xdr:rowOff>
    </xdr:from>
    <xdr:to>
      <xdr:col>1</xdr:col>
      <xdr:colOff>641350</xdr:colOff>
      <xdr:row>63</xdr:row>
      <xdr:rowOff>49345</xdr:rowOff>
    </xdr:to>
    <xdr:pic>
      <xdr:nvPicPr>
        <xdr:cNvPr id="7" name="Picture 6" descr="{9513efca-65c4-4f2c-941d-142fc015d512}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" y="6810375"/>
          <a:ext cx="603250" cy="43987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53</xdr:row>
      <xdr:rowOff>95250</xdr:rowOff>
    </xdr:from>
    <xdr:to>
      <xdr:col>1</xdr:col>
      <xdr:colOff>636587</xdr:colOff>
      <xdr:row>55</xdr:row>
      <xdr:rowOff>16502</xdr:rowOff>
    </xdr:to>
    <xdr:pic>
      <xdr:nvPicPr>
        <xdr:cNvPr id="8" name="Picture 7" descr="{96af1c54-a177-4e7a-984e-0cd5a7cfdb05}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863" y="6153150"/>
          <a:ext cx="603250" cy="149852"/>
        </a:xfrm>
        <a:prstGeom prst="rect">
          <a:avLst/>
        </a:prstGeom>
      </xdr:spPr>
    </xdr:pic>
    <xdr:clientData/>
  </xdr:twoCellAnchor>
  <xdr:twoCellAnchor editAs="oneCell">
    <xdr:from>
      <xdr:col>1</xdr:col>
      <xdr:colOff>33338</xdr:colOff>
      <xdr:row>46</xdr:row>
      <xdr:rowOff>104775</xdr:rowOff>
    </xdr:from>
    <xdr:to>
      <xdr:col>1</xdr:col>
      <xdr:colOff>636587</xdr:colOff>
      <xdr:row>48</xdr:row>
      <xdr:rowOff>374</xdr:rowOff>
    </xdr:to>
    <xdr:pic>
      <xdr:nvPicPr>
        <xdr:cNvPr id="9" name="Picture 8" descr="{ab0b6f5b-8529-4089-b03e-707ee784c685}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863" y="5362575"/>
          <a:ext cx="603250" cy="124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I87"/>
  <sheetViews>
    <sheetView showGridLines="0" workbookViewId="0"/>
  </sheetViews>
  <sheetFormatPr baseColWidth="10" defaultColWidth="9.140625" defaultRowHeight="9" customHeight="1" x14ac:dyDescent="0.25"/>
  <cols>
    <col min="1" max="1" width="0.140625" customWidth="1"/>
    <col min="2" max="2" width="10.140625" customWidth="1"/>
    <col min="3" max="3" width="31.28515625" customWidth="1"/>
    <col min="4" max="4" width="2.28515625" customWidth="1"/>
    <col min="5" max="5" width="14.42578125" customWidth="1"/>
    <col min="6" max="6" width="12.85546875" customWidth="1"/>
    <col min="7" max="7" width="12.42578125" customWidth="1"/>
    <col min="8" max="8" width="14.5703125" customWidth="1"/>
    <col min="9" max="9" width="2.140625" customWidth="1"/>
    <col min="10" max="69" width="10.7109375" customWidth="1"/>
  </cols>
  <sheetData>
    <row r="1" spans="2:9" ht="9" customHeight="1" x14ac:dyDescent="0.25">
      <c r="B1" s="1"/>
      <c r="C1" s="2"/>
      <c r="D1" s="3"/>
      <c r="E1" s="3"/>
      <c r="F1" s="3"/>
      <c r="G1" s="3"/>
      <c r="H1" s="3"/>
      <c r="I1" s="4"/>
    </row>
    <row r="2" spans="2:9" ht="9" customHeight="1" x14ac:dyDescent="0.25">
      <c r="B2" s="5"/>
      <c r="C2" s="6"/>
      <c r="D2" s="7"/>
      <c r="E2" s="41"/>
      <c r="F2" s="41"/>
      <c r="G2" s="41"/>
      <c r="H2" s="41"/>
      <c r="I2" s="8"/>
    </row>
    <row r="3" spans="2:9" ht="9" customHeight="1" x14ac:dyDescent="0.25">
      <c r="B3" s="5"/>
      <c r="C3" s="6"/>
      <c r="D3" s="7"/>
      <c r="E3" s="41"/>
      <c r="F3" s="41"/>
      <c r="G3" s="41"/>
      <c r="H3" s="41"/>
      <c r="I3" s="8"/>
    </row>
    <row r="4" spans="2:9" ht="9" customHeight="1" x14ac:dyDescent="0.25">
      <c r="B4" s="5"/>
      <c r="C4" s="6"/>
      <c r="D4" s="7"/>
      <c r="E4" s="41"/>
      <c r="F4" s="41"/>
      <c r="G4" s="41"/>
      <c r="H4" s="41"/>
      <c r="I4" s="8"/>
    </row>
    <row r="5" spans="2:9" ht="9" customHeight="1" x14ac:dyDescent="0.25">
      <c r="B5" s="5"/>
      <c r="C5" s="6"/>
      <c r="D5" s="7"/>
      <c r="E5" s="41"/>
      <c r="F5" s="41"/>
      <c r="G5" s="41"/>
      <c r="H5" s="41"/>
      <c r="I5" s="8"/>
    </row>
    <row r="6" spans="2:9" ht="9" customHeight="1" x14ac:dyDescent="0.25">
      <c r="B6" s="5"/>
      <c r="C6" s="6"/>
      <c r="D6" s="7"/>
      <c r="E6" s="41"/>
      <c r="F6" s="41"/>
      <c r="G6" s="41"/>
      <c r="H6" s="41"/>
      <c r="I6" s="8"/>
    </row>
    <row r="7" spans="2:9" ht="9" customHeight="1" x14ac:dyDescent="0.25">
      <c r="B7" s="5"/>
      <c r="C7" s="6"/>
      <c r="D7" s="7"/>
      <c r="E7" s="41"/>
      <c r="F7" s="41"/>
      <c r="G7" s="41"/>
      <c r="H7" s="41"/>
      <c r="I7" s="8"/>
    </row>
    <row r="8" spans="2:9" ht="9" customHeight="1" x14ac:dyDescent="0.25">
      <c r="B8" s="5"/>
      <c r="C8" s="6"/>
      <c r="D8" s="7"/>
      <c r="E8" s="41"/>
      <c r="F8" s="41"/>
      <c r="G8" s="41"/>
      <c r="H8" s="41"/>
      <c r="I8" s="8"/>
    </row>
    <row r="9" spans="2:9" ht="9" customHeight="1" x14ac:dyDescent="0.25">
      <c r="B9" s="5"/>
      <c r="C9" s="6"/>
      <c r="D9" s="7"/>
      <c r="E9" s="41"/>
      <c r="F9" s="41"/>
      <c r="G9" s="41"/>
      <c r="H9" s="41"/>
      <c r="I9" s="8"/>
    </row>
    <row r="10" spans="2:9" ht="9" customHeight="1" x14ac:dyDescent="0.25">
      <c r="B10" s="5"/>
      <c r="C10" s="6"/>
      <c r="D10" s="7"/>
      <c r="E10" s="41"/>
      <c r="F10" s="41"/>
      <c r="G10" s="41"/>
      <c r="H10" s="41"/>
      <c r="I10" s="8"/>
    </row>
    <row r="11" spans="2:9" ht="9" customHeight="1" x14ac:dyDescent="0.25">
      <c r="B11" s="5"/>
      <c r="C11" s="6"/>
      <c r="D11" s="7"/>
      <c r="E11" s="42" t="str">
        <f>IF(Paramètres!C5&lt;&gt;"",Paramètres!C5,"")</f>
        <v xml:space="preserve">RESIDENCE GREEN FOREST
Construction de 42 logements collectifs et 7 logements individuels </v>
      </c>
      <c r="F11" s="42"/>
      <c r="G11" s="42"/>
      <c r="H11" s="42"/>
      <c r="I11" s="8"/>
    </row>
    <row r="12" spans="2:9" ht="9" customHeight="1" x14ac:dyDescent="0.25">
      <c r="B12" s="5"/>
      <c r="C12" s="6"/>
      <c r="D12" s="7"/>
      <c r="E12" s="42"/>
      <c r="F12" s="42"/>
      <c r="G12" s="42"/>
      <c r="H12" s="42"/>
      <c r="I12" s="8"/>
    </row>
    <row r="13" spans="2:9" ht="9" customHeight="1" x14ac:dyDescent="0.25">
      <c r="B13" s="5"/>
      <c r="C13" s="6"/>
      <c r="D13" s="7"/>
      <c r="E13" s="42"/>
      <c r="F13" s="42"/>
      <c r="G13" s="42"/>
      <c r="H13" s="42"/>
      <c r="I13" s="8"/>
    </row>
    <row r="14" spans="2:9" ht="9" customHeight="1" x14ac:dyDescent="0.25">
      <c r="B14" s="5"/>
      <c r="C14" s="6"/>
      <c r="D14" s="7"/>
      <c r="E14" s="42"/>
      <c r="F14" s="42"/>
      <c r="G14" s="42"/>
      <c r="H14" s="42"/>
      <c r="I14" s="8"/>
    </row>
    <row r="15" spans="2:9" ht="9" customHeight="1" x14ac:dyDescent="0.25">
      <c r="B15" s="5"/>
      <c r="C15" s="6"/>
      <c r="D15" s="7"/>
      <c r="E15" s="42"/>
      <c r="F15" s="42"/>
      <c r="G15" s="42"/>
      <c r="H15" s="42"/>
      <c r="I15" s="8"/>
    </row>
    <row r="16" spans="2:9" ht="9" customHeight="1" x14ac:dyDescent="0.25">
      <c r="B16" s="5"/>
      <c r="C16" s="6"/>
      <c r="D16" s="7"/>
      <c r="E16" s="42"/>
      <c r="F16" s="42"/>
      <c r="G16" s="42"/>
      <c r="H16" s="42"/>
      <c r="I16" s="8"/>
    </row>
    <row r="17" spans="2:9" ht="9" customHeight="1" x14ac:dyDescent="0.25">
      <c r="B17" s="5"/>
      <c r="C17" s="6"/>
      <c r="D17" s="7"/>
      <c r="E17" s="42"/>
      <c r="F17" s="42"/>
      <c r="G17" s="42"/>
      <c r="H17" s="42"/>
      <c r="I17" s="8"/>
    </row>
    <row r="18" spans="2:9" ht="9" customHeight="1" x14ac:dyDescent="0.25">
      <c r="B18" s="5"/>
      <c r="C18" s="6"/>
      <c r="D18" s="7"/>
      <c r="E18" s="42"/>
      <c r="F18" s="42"/>
      <c r="G18" s="42"/>
      <c r="H18" s="42"/>
      <c r="I18" s="8"/>
    </row>
    <row r="19" spans="2:9" ht="9" customHeight="1" x14ac:dyDescent="0.25">
      <c r="B19" s="5"/>
      <c r="C19" s="6"/>
      <c r="D19" s="7"/>
      <c r="E19" s="42"/>
      <c r="F19" s="42"/>
      <c r="G19" s="42"/>
      <c r="H19" s="42"/>
      <c r="I19" s="8"/>
    </row>
    <row r="20" spans="2:9" ht="9" customHeight="1" x14ac:dyDescent="0.25">
      <c r="B20" s="5"/>
      <c r="C20" s="6"/>
      <c r="D20" s="7"/>
      <c r="E20" s="42" t="str">
        <f>IF(Paramètres!C24&lt;&gt;"",Paramètres!C24,"") &amp; CHAR(10) &amp; IF(Paramètres!C26&lt;&gt;"",Paramètres!C26,"") &amp; CHAR(10) &amp; IF(Paramètres!C28&lt;&gt;"",Paramètres!C28,"")</f>
        <v xml:space="preserve">5 Rue Fernand Forest 
49 000 Angers
</v>
      </c>
      <c r="F20" s="42"/>
      <c r="G20" s="42"/>
      <c r="H20" s="42"/>
      <c r="I20" s="8"/>
    </row>
    <row r="21" spans="2:9" ht="9" customHeight="1" x14ac:dyDescent="0.25">
      <c r="B21" s="5"/>
      <c r="C21" s="6"/>
      <c r="D21" s="7"/>
      <c r="E21" s="42"/>
      <c r="F21" s="42"/>
      <c r="G21" s="42"/>
      <c r="H21" s="42"/>
      <c r="I21" s="8"/>
    </row>
    <row r="22" spans="2:9" ht="9" customHeight="1" x14ac:dyDescent="0.25">
      <c r="B22" s="5"/>
      <c r="C22" s="6"/>
      <c r="D22" s="7"/>
      <c r="E22" s="42"/>
      <c r="F22" s="42"/>
      <c r="G22" s="42"/>
      <c r="H22" s="42"/>
      <c r="I22" s="8"/>
    </row>
    <row r="23" spans="2:9" ht="9" customHeight="1" x14ac:dyDescent="0.25">
      <c r="B23" s="5"/>
      <c r="C23" s="6"/>
      <c r="D23" s="7"/>
      <c r="E23" s="42"/>
      <c r="F23" s="42"/>
      <c r="G23" s="42"/>
      <c r="H23" s="42"/>
      <c r="I23" s="8"/>
    </row>
    <row r="24" spans="2:9" ht="9" customHeight="1" x14ac:dyDescent="0.25">
      <c r="B24" s="5"/>
      <c r="C24" s="6"/>
      <c r="D24" s="7"/>
      <c r="E24" s="42"/>
      <c r="F24" s="42"/>
      <c r="G24" s="42"/>
      <c r="H24" s="42"/>
      <c r="I24" s="8"/>
    </row>
    <row r="25" spans="2:9" ht="9" customHeight="1" x14ac:dyDescent="0.25">
      <c r="B25" s="5"/>
      <c r="C25" s="6"/>
      <c r="D25" s="7"/>
      <c r="E25" s="42"/>
      <c r="F25" s="42"/>
      <c r="G25" s="42"/>
      <c r="H25" s="42"/>
      <c r="I25" s="8"/>
    </row>
    <row r="26" spans="2:9" ht="9" customHeight="1" x14ac:dyDescent="0.25">
      <c r="B26" s="5"/>
      <c r="C26" s="6"/>
      <c r="D26" s="7"/>
      <c r="E26" s="42"/>
      <c r="F26" s="42"/>
      <c r="G26" s="42"/>
      <c r="H26" s="42"/>
      <c r="I26" s="8"/>
    </row>
    <row r="27" spans="2:9" ht="9" customHeight="1" x14ac:dyDescent="0.25">
      <c r="B27" s="5"/>
      <c r="C27" s="6"/>
      <c r="D27" s="7"/>
      <c r="E27" s="42"/>
      <c r="F27" s="42"/>
      <c r="G27" s="42"/>
      <c r="H27" s="42"/>
      <c r="I27" s="8"/>
    </row>
    <row r="28" spans="2:9" ht="9" customHeight="1" x14ac:dyDescent="0.25">
      <c r="B28" s="5"/>
      <c r="C28" s="6"/>
      <c r="D28" s="7"/>
      <c r="E28" s="41"/>
      <c r="F28" s="41"/>
      <c r="G28" s="41"/>
      <c r="H28" s="41"/>
      <c r="I28" s="8"/>
    </row>
    <row r="29" spans="2:9" ht="9" customHeight="1" x14ac:dyDescent="0.25">
      <c r="B29" s="5"/>
      <c r="C29" s="6"/>
      <c r="D29" s="7"/>
      <c r="E29" s="41"/>
      <c r="F29" s="41"/>
      <c r="G29" s="41"/>
      <c r="H29" s="41"/>
      <c r="I29" s="8"/>
    </row>
    <row r="30" spans="2:9" ht="9" customHeight="1" x14ac:dyDescent="0.25">
      <c r="B30" s="5"/>
      <c r="C30" s="6"/>
      <c r="D30" s="7"/>
      <c r="E30" s="41"/>
      <c r="F30" s="41"/>
      <c r="G30" s="41"/>
      <c r="H30" s="41"/>
      <c r="I30" s="8"/>
    </row>
    <row r="31" spans="2:9" ht="9" customHeight="1" x14ac:dyDescent="0.25">
      <c r="B31" s="5"/>
      <c r="C31" s="6"/>
      <c r="D31" s="7"/>
      <c r="E31" s="41"/>
      <c r="F31" s="41"/>
      <c r="G31" s="41"/>
      <c r="H31" s="41"/>
      <c r="I31" s="8"/>
    </row>
    <row r="32" spans="2:9" ht="9" customHeight="1" x14ac:dyDescent="0.25">
      <c r="B32" s="5"/>
      <c r="C32" s="6"/>
      <c r="D32" s="7"/>
      <c r="E32" s="41"/>
      <c r="F32" s="41"/>
      <c r="G32" s="41"/>
      <c r="H32" s="41"/>
      <c r="I32" s="8"/>
    </row>
    <row r="33" spans="2:9" ht="9" customHeight="1" x14ac:dyDescent="0.25">
      <c r="B33" s="5"/>
      <c r="C33" s="6"/>
      <c r="D33" s="7"/>
      <c r="E33" s="41"/>
      <c r="F33" s="41"/>
      <c r="G33" s="41"/>
      <c r="H33" s="41"/>
      <c r="I33" s="8"/>
    </row>
    <row r="34" spans="2:9" ht="9" customHeight="1" x14ac:dyDescent="0.25">
      <c r="B34" s="5"/>
      <c r="C34" s="6"/>
      <c r="D34" s="7"/>
      <c r="E34" s="41"/>
      <c r="F34" s="41"/>
      <c r="G34" s="41"/>
      <c r="H34" s="41"/>
      <c r="I34" s="8"/>
    </row>
    <row r="35" spans="2:9" ht="9" customHeight="1" x14ac:dyDescent="0.25">
      <c r="B35" s="5"/>
      <c r="C35" s="6"/>
      <c r="D35" s="7"/>
      <c r="E35" s="41"/>
      <c r="F35" s="41"/>
      <c r="G35" s="41"/>
      <c r="H35" s="41"/>
      <c r="I35" s="8"/>
    </row>
    <row r="36" spans="2:9" ht="9" customHeight="1" x14ac:dyDescent="0.25">
      <c r="B36" s="5"/>
      <c r="C36" s="6"/>
      <c r="D36" s="7"/>
      <c r="E36" s="41"/>
      <c r="F36" s="41"/>
      <c r="G36" s="41"/>
      <c r="H36" s="41"/>
      <c r="I36" s="8"/>
    </row>
    <row r="37" spans="2:9" ht="9" customHeight="1" x14ac:dyDescent="0.25">
      <c r="B37" s="5"/>
      <c r="C37" s="6"/>
      <c r="D37" s="7"/>
      <c r="E37" s="41"/>
      <c r="F37" s="41"/>
      <c r="G37" s="41"/>
      <c r="H37" s="41"/>
      <c r="I37" s="8"/>
    </row>
    <row r="38" spans="2:9" ht="9" customHeight="1" x14ac:dyDescent="0.25">
      <c r="B38" s="5"/>
      <c r="C38" s="6"/>
      <c r="D38" s="7"/>
      <c r="E38" s="41"/>
      <c r="F38" s="41"/>
      <c r="G38" s="41"/>
      <c r="H38" s="41"/>
      <c r="I38" s="8"/>
    </row>
    <row r="39" spans="2:9" ht="9" customHeight="1" x14ac:dyDescent="0.25">
      <c r="B39" s="5"/>
      <c r="C39" s="6"/>
      <c r="D39" s="7"/>
      <c r="E39" s="41"/>
      <c r="F39" s="41"/>
      <c r="G39" s="41"/>
      <c r="H39" s="41"/>
      <c r="I39" s="8"/>
    </row>
    <row r="40" spans="2:9" ht="9" customHeight="1" x14ac:dyDescent="0.25">
      <c r="B40" s="5"/>
      <c r="C40" s="6"/>
      <c r="D40" s="7"/>
      <c r="E40" s="41"/>
      <c r="F40" s="41"/>
      <c r="G40" s="41"/>
      <c r="H40" s="41"/>
      <c r="I40" s="8"/>
    </row>
    <row r="41" spans="2:9" ht="9" customHeight="1" x14ac:dyDescent="0.25">
      <c r="B41" s="5"/>
      <c r="C41" s="6"/>
      <c r="D41" s="7"/>
      <c r="E41" s="41"/>
      <c r="F41" s="41"/>
      <c r="G41" s="41"/>
      <c r="H41" s="41"/>
      <c r="I41" s="8"/>
    </row>
    <row r="42" spans="2:9" ht="9" customHeight="1" x14ac:dyDescent="0.25">
      <c r="B42" s="5"/>
      <c r="C42" s="6"/>
      <c r="D42" s="7"/>
      <c r="E42" s="41"/>
      <c r="F42" s="41"/>
      <c r="G42" s="41"/>
      <c r="H42" s="41"/>
      <c r="I42" s="8"/>
    </row>
    <row r="43" spans="2:9" ht="9" customHeight="1" x14ac:dyDescent="0.25">
      <c r="B43" s="5"/>
      <c r="C43" s="6"/>
      <c r="D43" s="7"/>
      <c r="E43" s="41"/>
      <c r="F43" s="41"/>
      <c r="G43" s="41"/>
      <c r="H43" s="41"/>
      <c r="I43" s="8"/>
    </row>
    <row r="44" spans="2:9" ht="9" customHeight="1" x14ac:dyDescent="0.25">
      <c r="B44" s="5"/>
      <c r="C44" s="6"/>
      <c r="D44" s="7"/>
      <c r="E44" s="41"/>
      <c r="F44" s="41"/>
      <c r="G44" s="41"/>
      <c r="H44" s="41"/>
      <c r="I44" s="8"/>
    </row>
    <row r="45" spans="2:9" ht="9" customHeight="1" x14ac:dyDescent="0.25">
      <c r="B45" s="56"/>
      <c r="C45" s="54" t="s">
        <v>10</v>
      </c>
      <c r="D45" s="7"/>
      <c r="E45" s="41"/>
      <c r="F45" s="41"/>
      <c r="G45" s="41"/>
      <c r="H45" s="41"/>
      <c r="I45" s="8"/>
    </row>
    <row r="46" spans="2:9" ht="9" customHeight="1" x14ac:dyDescent="0.25">
      <c r="B46" s="56"/>
      <c r="C46" s="55"/>
      <c r="D46" s="7"/>
      <c r="E46" s="7"/>
      <c r="F46" s="7"/>
      <c r="G46" s="7"/>
      <c r="H46" s="7"/>
      <c r="I46" s="8"/>
    </row>
    <row r="47" spans="2:9" ht="9" customHeight="1" x14ac:dyDescent="0.25">
      <c r="B47" s="56"/>
      <c r="C47" s="55"/>
      <c r="D47" s="7"/>
      <c r="E47" s="53" t="s">
        <v>4</v>
      </c>
      <c r="F47" s="41"/>
      <c r="G47" s="41"/>
      <c r="H47" s="41"/>
      <c r="I47" s="8"/>
    </row>
    <row r="48" spans="2:9" ht="9" customHeight="1" x14ac:dyDescent="0.25">
      <c r="B48" s="56"/>
      <c r="C48" s="55"/>
      <c r="D48" s="7"/>
      <c r="E48" s="41"/>
      <c r="F48" s="41"/>
      <c r="G48" s="41"/>
      <c r="H48" s="41"/>
      <c r="I48" s="8"/>
    </row>
    <row r="49" spans="2:9" ht="9" customHeight="1" x14ac:dyDescent="0.25">
      <c r="B49" s="56"/>
      <c r="C49" s="55"/>
      <c r="D49" s="7"/>
      <c r="E49" s="41"/>
      <c r="F49" s="41"/>
      <c r="G49" s="41"/>
      <c r="H49" s="41"/>
      <c r="I49" s="8"/>
    </row>
    <row r="50" spans="2:9" ht="9" customHeight="1" x14ac:dyDescent="0.25">
      <c r="B50" s="56"/>
      <c r="C50" s="55"/>
      <c r="D50" s="7"/>
      <c r="E50" s="41"/>
      <c r="F50" s="41"/>
      <c r="G50" s="41"/>
      <c r="H50" s="41"/>
      <c r="I50" s="8"/>
    </row>
    <row r="51" spans="2:9" ht="9" customHeight="1" x14ac:dyDescent="0.25">
      <c r="B51" s="56"/>
      <c r="C51" s="55"/>
      <c r="D51" s="7"/>
      <c r="E51" s="41"/>
      <c r="F51" s="41"/>
      <c r="G51" s="41"/>
      <c r="H51" s="41"/>
      <c r="I51" s="8"/>
    </row>
    <row r="52" spans="2:9" ht="9" customHeight="1" x14ac:dyDescent="0.25">
      <c r="B52" s="56"/>
      <c r="C52" s="54" t="s">
        <v>9</v>
      </c>
      <c r="D52" s="7"/>
      <c r="E52" s="41"/>
      <c r="F52" s="41"/>
      <c r="G52" s="41"/>
      <c r="H52" s="41"/>
      <c r="I52" s="8"/>
    </row>
    <row r="53" spans="2:9" ht="9" customHeight="1" x14ac:dyDescent="0.25">
      <c r="B53" s="56"/>
      <c r="C53" s="55"/>
      <c r="D53" s="7"/>
      <c r="E53" s="41"/>
      <c r="F53" s="41"/>
      <c r="G53" s="41"/>
      <c r="H53" s="41"/>
      <c r="I53" s="8"/>
    </row>
    <row r="54" spans="2:9" ht="9" customHeight="1" x14ac:dyDescent="0.25">
      <c r="B54" s="56"/>
      <c r="C54" s="55"/>
      <c r="D54" s="7"/>
      <c r="E54" s="41"/>
      <c r="F54" s="41"/>
      <c r="G54" s="41"/>
      <c r="H54" s="41"/>
      <c r="I54" s="8"/>
    </row>
    <row r="55" spans="2:9" ht="9" customHeight="1" x14ac:dyDescent="0.25">
      <c r="B55" s="56"/>
      <c r="C55" s="55"/>
      <c r="D55" s="7"/>
      <c r="E55" s="41"/>
      <c r="F55" s="41"/>
      <c r="G55" s="41"/>
      <c r="H55" s="41"/>
      <c r="I55" s="8"/>
    </row>
    <row r="56" spans="2:9" ht="9" customHeight="1" x14ac:dyDescent="0.25">
      <c r="B56" s="56"/>
      <c r="C56" s="55"/>
      <c r="D56" s="7"/>
      <c r="E56" s="41"/>
      <c r="F56" s="41"/>
      <c r="G56" s="41"/>
      <c r="H56" s="41"/>
      <c r="I56" s="8"/>
    </row>
    <row r="57" spans="2:9" ht="9" customHeight="1" x14ac:dyDescent="0.25">
      <c r="B57" s="56"/>
      <c r="C57" s="55"/>
      <c r="D57" s="7"/>
      <c r="E57" s="41"/>
      <c r="F57" s="41"/>
      <c r="G57" s="41"/>
      <c r="H57" s="41"/>
      <c r="I57" s="8"/>
    </row>
    <row r="58" spans="2:9" ht="9" customHeight="1" x14ac:dyDescent="0.25">
      <c r="B58" s="56"/>
      <c r="C58" s="55"/>
      <c r="D58" s="7"/>
      <c r="E58" s="41"/>
      <c r="F58" s="41"/>
      <c r="G58" s="41"/>
      <c r="H58" s="41"/>
      <c r="I58" s="8"/>
    </row>
    <row r="59" spans="2:9" ht="9" customHeight="1" x14ac:dyDescent="0.25">
      <c r="B59" s="56"/>
      <c r="C59" s="54" t="s">
        <v>8</v>
      </c>
      <c r="D59" s="7"/>
      <c r="E59" s="41"/>
      <c r="F59" s="41"/>
      <c r="G59" s="41"/>
      <c r="H59" s="41"/>
      <c r="I59" s="8"/>
    </row>
    <row r="60" spans="2:9" ht="9" customHeight="1" x14ac:dyDescent="0.25">
      <c r="B60" s="56"/>
      <c r="C60" s="55"/>
      <c r="D60" s="7"/>
      <c r="E60" s="41"/>
      <c r="F60" s="41"/>
      <c r="G60" s="41"/>
      <c r="H60" s="41"/>
      <c r="I60" s="8"/>
    </row>
    <row r="61" spans="2:9" ht="9" customHeight="1" x14ac:dyDescent="0.25">
      <c r="B61" s="56"/>
      <c r="C61" s="55"/>
      <c r="D61" s="7"/>
      <c r="E61" s="7"/>
      <c r="F61" s="7"/>
      <c r="G61" s="7"/>
      <c r="H61" s="7"/>
      <c r="I61" s="8"/>
    </row>
    <row r="62" spans="2:9" ht="9" customHeight="1" x14ac:dyDescent="0.25">
      <c r="B62" s="56"/>
      <c r="C62" s="55"/>
      <c r="D62" s="7"/>
      <c r="E62" s="43" t="str">
        <f>IF(Paramètres!C9&lt;&gt;"",Paramètres!C9,"")</f>
        <v>Lot n°19</v>
      </c>
      <c r="F62" s="43"/>
      <c r="G62" s="43"/>
      <c r="H62" s="43"/>
      <c r="I62" s="8"/>
    </row>
    <row r="63" spans="2:9" ht="9" customHeight="1" x14ac:dyDescent="0.25">
      <c r="B63" s="56"/>
      <c r="C63" s="55"/>
      <c r="D63" s="7"/>
      <c r="E63" s="43"/>
      <c r="F63" s="43"/>
      <c r="G63" s="43"/>
      <c r="H63" s="43"/>
      <c r="I63" s="8"/>
    </row>
    <row r="64" spans="2:9" ht="9" customHeight="1" x14ac:dyDescent="0.25">
      <c r="B64" s="56"/>
      <c r="C64" s="55"/>
      <c r="D64" s="7"/>
      <c r="E64" s="43"/>
      <c r="F64" s="43"/>
      <c r="G64" s="43"/>
      <c r="H64" s="43"/>
      <c r="I64" s="8"/>
    </row>
    <row r="65" spans="2:9" ht="9" customHeight="1" x14ac:dyDescent="0.25">
      <c r="B65" s="56"/>
      <c r="C65" s="55"/>
      <c r="D65" s="7"/>
      <c r="E65" s="43"/>
      <c r="F65" s="43"/>
      <c r="G65" s="43"/>
      <c r="H65" s="43"/>
      <c r="I65" s="8"/>
    </row>
    <row r="66" spans="2:9" ht="9" customHeight="1" x14ac:dyDescent="0.25">
      <c r="B66" s="56"/>
      <c r="C66" s="54" t="s">
        <v>7</v>
      </c>
      <c r="D66" s="7"/>
      <c r="E66" s="43" t="str">
        <f>IF(Paramètres!C11&lt;&gt;"",Paramètres!C11,"")</f>
        <v>PORTES BASCULANTES ET DE GARAGES</v>
      </c>
      <c r="F66" s="43"/>
      <c r="G66" s="43"/>
      <c r="H66" s="43"/>
      <c r="I66" s="8"/>
    </row>
    <row r="67" spans="2:9" ht="9" customHeight="1" x14ac:dyDescent="0.25">
      <c r="B67" s="56"/>
      <c r="C67" s="55"/>
      <c r="D67" s="7"/>
      <c r="E67" s="43"/>
      <c r="F67" s="43"/>
      <c r="G67" s="43"/>
      <c r="H67" s="43"/>
      <c r="I67" s="8"/>
    </row>
    <row r="68" spans="2:9" ht="9" customHeight="1" x14ac:dyDescent="0.25">
      <c r="B68" s="56"/>
      <c r="C68" s="55"/>
      <c r="D68" s="7"/>
      <c r="E68" s="43"/>
      <c r="F68" s="43"/>
      <c r="G68" s="43"/>
      <c r="H68" s="43"/>
      <c r="I68" s="8"/>
    </row>
    <row r="69" spans="2:9" ht="9" customHeight="1" x14ac:dyDescent="0.25">
      <c r="B69" s="56"/>
      <c r="C69" s="55"/>
      <c r="D69" s="7"/>
      <c r="E69" s="43"/>
      <c r="F69" s="43"/>
      <c r="G69" s="43"/>
      <c r="H69" s="43"/>
      <c r="I69" s="8"/>
    </row>
    <row r="70" spans="2:9" ht="9" customHeight="1" x14ac:dyDescent="0.25">
      <c r="B70" s="56"/>
      <c r="C70" s="55"/>
      <c r="D70" s="7"/>
      <c r="E70" s="43"/>
      <c r="F70" s="43"/>
      <c r="G70" s="43"/>
      <c r="H70" s="43"/>
      <c r="I70" s="8"/>
    </row>
    <row r="71" spans="2:9" ht="9" customHeight="1" x14ac:dyDescent="0.25">
      <c r="B71" s="56"/>
      <c r="C71" s="55"/>
      <c r="D71" s="7"/>
      <c r="E71" s="44" t="str">
        <f>IF(Paramètres!C3&lt;&gt;"",Paramètres!C3,"")</f>
        <v>DPGF</v>
      </c>
      <c r="F71" s="45"/>
      <c r="G71" s="45"/>
      <c r="H71" s="46"/>
      <c r="I71" s="8"/>
    </row>
    <row r="72" spans="2:9" ht="9" customHeight="1" x14ac:dyDescent="0.25">
      <c r="B72" s="56"/>
      <c r="C72" s="55"/>
      <c r="D72" s="7"/>
      <c r="E72" s="47"/>
      <c r="F72" s="42"/>
      <c r="G72" s="42"/>
      <c r="H72" s="48"/>
      <c r="I72" s="8"/>
    </row>
    <row r="73" spans="2:9" ht="9" customHeight="1" x14ac:dyDescent="0.25">
      <c r="B73" s="56"/>
      <c r="C73" s="54" t="s">
        <v>6</v>
      </c>
      <c r="D73" s="7"/>
      <c r="E73" s="47"/>
      <c r="F73" s="42"/>
      <c r="G73" s="42"/>
      <c r="H73" s="48"/>
      <c r="I73" s="8"/>
    </row>
    <row r="74" spans="2:9" ht="9" customHeight="1" x14ac:dyDescent="0.25">
      <c r="B74" s="56"/>
      <c r="C74" s="55"/>
      <c r="D74" s="7"/>
      <c r="E74" s="47"/>
      <c r="F74" s="42"/>
      <c r="G74" s="42"/>
      <c r="H74" s="48"/>
      <c r="I74" s="8"/>
    </row>
    <row r="75" spans="2:9" ht="9" customHeight="1" x14ac:dyDescent="0.25">
      <c r="B75" s="56"/>
      <c r="C75" s="55"/>
      <c r="D75" s="7"/>
      <c r="E75" s="47"/>
      <c r="F75" s="42"/>
      <c r="G75" s="42"/>
      <c r="H75" s="48"/>
      <c r="I75" s="8"/>
    </row>
    <row r="76" spans="2:9" ht="9" customHeight="1" x14ac:dyDescent="0.25">
      <c r="B76" s="56"/>
      <c r="C76" s="55"/>
      <c r="D76" s="7"/>
      <c r="E76" s="47"/>
      <c r="F76" s="42"/>
      <c r="G76" s="42"/>
      <c r="H76" s="48"/>
      <c r="I76" s="8"/>
    </row>
    <row r="77" spans="2:9" ht="9" customHeight="1" x14ac:dyDescent="0.25">
      <c r="B77" s="56"/>
      <c r="C77" s="55"/>
      <c r="D77" s="7"/>
      <c r="E77" s="49"/>
      <c r="F77" s="50"/>
      <c r="G77" s="50"/>
      <c r="H77" s="51"/>
      <c r="I77" s="8"/>
    </row>
    <row r="78" spans="2:9" ht="9" customHeight="1" x14ac:dyDescent="0.25">
      <c r="B78" s="56"/>
      <c r="C78" s="55"/>
      <c r="D78" s="7"/>
      <c r="E78" s="7"/>
      <c r="F78" s="7"/>
      <c r="G78" s="7"/>
      <c r="H78" s="7"/>
      <c r="I78" s="8"/>
    </row>
    <row r="79" spans="2:9" ht="9" customHeight="1" x14ac:dyDescent="0.25">
      <c r="B79" s="56"/>
      <c r="C79" s="55"/>
      <c r="D79" s="7"/>
      <c r="E79" s="7"/>
      <c r="F79" s="52" t="s">
        <v>0</v>
      </c>
      <c r="G79" s="52" t="str">
        <f>IF(Paramètres!C7&lt;&gt;"",Paramètres!C7,"")</f>
        <v>24.09</v>
      </c>
      <c r="H79" s="7"/>
      <c r="I79" s="8"/>
    </row>
    <row r="80" spans="2:9" ht="9" customHeight="1" x14ac:dyDescent="0.25">
      <c r="B80" s="56"/>
      <c r="C80" s="54" t="s">
        <v>5</v>
      </c>
      <c r="D80" s="7"/>
      <c r="E80" s="7"/>
      <c r="F80" s="52"/>
      <c r="G80" s="52"/>
      <c r="H80" s="7"/>
      <c r="I80" s="8"/>
    </row>
    <row r="81" spans="2:9" ht="9" customHeight="1" x14ac:dyDescent="0.25">
      <c r="B81" s="56"/>
      <c r="C81" s="55"/>
      <c r="D81" s="7"/>
      <c r="E81" s="7"/>
      <c r="F81" s="52" t="s">
        <v>1</v>
      </c>
      <c r="G81" s="52" t="str">
        <f>IF(Paramètres!C13&lt;&gt;"",Paramètres!C13,"")</f>
        <v>07/05/2025</v>
      </c>
      <c r="H81" s="7"/>
      <c r="I81" s="8"/>
    </row>
    <row r="82" spans="2:9" ht="9" customHeight="1" x14ac:dyDescent="0.25">
      <c r="B82" s="56"/>
      <c r="C82" s="55"/>
      <c r="D82" s="7"/>
      <c r="E82" s="7"/>
      <c r="F82" s="52"/>
      <c r="G82" s="52"/>
      <c r="H82" s="7"/>
      <c r="I82" s="8"/>
    </row>
    <row r="83" spans="2:9" ht="9" customHeight="1" x14ac:dyDescent="0.25">
      <c r="B83" s="56"/>
      <c r="C83" s="55"/>
      <c r="D83" s="7"/>
      <c r="E83" s="7"/>
      <c r="F83" s="52" t="s">
        <v>2</v>
      </c>
      <c r="G83" s="52" t="str">
        <f>IF(Paramètres!C15&lt;&gt;"",Paramètres!C15,"")</f>
        <v>DCE</v>
      </c>
      <c r="H83" s="7"/>
      <c r="I83" s="8"/>
    </row>
    <row r="84" spans="2:9" ht="9" customHeight="1" x14ac:dyDescent="0.25">
      <c r="B84" s="56"/>
      <c r="C84" s="55"/>
      <c r="D84" s="7"/>
      <c r="E84" s="7"/>
      <c r="F84" s="52"/>
      <c r="G84" s="52"/>
      <c r="H84" s="7"/>
      <c r="I84" s="8"/>
    </row>
    <row r="85" spans="2:9" ht="9" customHeight="1" x14ac:dyDescent="0.25">
      <c r="B85" s="56"/>
      <c r="C85" s="55"/>
      <c r="D85" s="7"/>
      <c r="E85" s="7"/>
      <c r="F85" s="52" t="s">
        <v>3</v>
      </c>
      <c r="G85" s="52" t="str">
        <f>IF(Paramètres!C17&lt;&gt;"",Paramètres!C17,"")</f>
        <v/>
      </c>
      <c r="H85" s="7"/>
      <c r="I85" s="8"/>
    </row>
    <row r="86" spans="2:9" ht="9" customHeight="1" x14ac:dyDescent="0.25">
      <c r="B86" s="56"/>
      <c r="C86" s="55"/>
      <c r="D86" s="7"/>
      <c r="E86" s="7"/>
      <c r="F86" s="52"/>
      <c r="G86" s="52"/>
      <c r="H86" s="7"/>
      <c r="I86" s="8"/>
    </row>
    <row r="87" spans="2:9" ht="9" customHeight="1" x14ac:dyDescent="0.25">
      <c r="B87" s="9"/>
      <c r="C87" s="10"/>
      <c r="D87" s="11"/>
      <c r="E87" s="11"/>
      <c r="F87" s="11"/>
      <c r="G87" s="11"/>
      <c r="H87" s="11"/>
      <c r="I87" s="12"/>
    </row>
  </sheetData>
  <mergeCells count="28">
    <mergeCell ref="C59:C65"/>
    <mergeCell ref="B59:B65"/>
    <mergeCell ref="C52:C58"/>
    <mergeCell ref="B52:B58"/>
    <mergeCell ref="C45:C51"/>
    <mergeCell ref="B45:B51"/>
    <mergeCell ref="C80:C86"/>
    <mergeCell ref="B80:B86"/>
    <mergeCell ref="C73:C79"/>
    <mergeCell ref="B73:B79"/>
    <mergeCell ref="C66:C72"/>
    <mergeCell ref="B66:B72"/>
    <mergeCell ref="F83:F84"/>
    <mergeCell ref="G83:G84"/>
    <mergeCell ref="F85:F86"/>
    <mergeCell ref="G85:G86"/>
    <mergeCell ref="E47:H60"/>
    <mergeCell ref="E66:H70"/>
    <mergeCell ref="E71:H77"/>
    <mergeCell ref="F79:F80"/>
    <mergeCell ref="G79:G80"/>
    <mergeCell ref="F81:F82"/>
    <mergeCell ref="G81:G82"/>
    <mergeCell ref="E2:H10"/>
    <mergeCell ref="E11:H19"/>
    <mergeCell ref="E20:H27"/>
    <mergeCell ref="E28:H45"/>
    <mergeCell ref="E62:H65"/>
  </mergeCells>
  <printOptions horizontalCentered="1" verticalCentered="1"/>
  <pageMargins left="0.23622047244093999" right="0.23622047244093999" top="0.35433070866142002" bottom="0.47244094488188998" header="0.27559055118109999" footer="0.43307086614173002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75"/>
  <sheetViews>
    <sheetView showGridLines="0" tabSelected="1" workbookViewId="0">
      <pane ySplit="3" topLeftCell="A35" activePane="bottomLeft" state="frozen"/>
      <selection pane="bottomLeft"/>
    </sheetView>
  </sheetViews>
  <sheetFormatPr baseColWidth="10" defaultColWidth="9.140625" defaultRowHeight="15" x14ac:dyDescent="0.25"/>
  <cols>
    <col min="1" max="1" width="0" hidden="1" customWidth="1"/>
    <col min="2" max="2" width="5" customWidth="1"/>
    <col min="3" max="3" width="0" hidden="1" customWidth="1"/>
    <col min="4" max="4" width="36" customWidth="1"/>
    <col min="5" max="8" width="8.140625" customWidth="1"/>
    <col min="9" max="9" width="0" hidden="1" customWidth="1"/>
    <col min="10" max="11" width="12.5703125" customWidth="1"/>
    <col min="12" max="18" width="0" hidden="1" customWidth="1"/>
    <col min="19" max="69" width="10.7109375" customWidth="1"/>
  </cols>
  <sheetData>
    <row r="1" spans="1:18" hidden="1" x14ac:dyDescent="0.25">
      <c r="A1" s="7" t="s">
        <v>11</v>
      </c>
      <c r="B1" s="7" t="s">
        <v>12</v>
      </c>
      <c r="C1" s="7" t="s">
        <v>13</v>
      </c>
      <c r="D1" s="7" t="s">
        <v>14</v>
      </c>
      <c r="E1" s="7" t="s">
        <v>15</v>
      </c>
      <c r="F1" s="7" t="s">
        <v>16</v>
      </c>
      <c r="G1" s="7" t="s">
        <v>17</v>
      </c>
      <c r="H1" s="7" t="s">
        <v>18</v>
      </c>
      <c r="I1" s="7" t="s">
        <v>19</v>
      </c>
      <c r="J1" s="7" t="s">
        <v>20</v>
      </c>
      <c r="K1" s="7" t="s">
        <v>21</v>
      </c>
      <c r="L1" s="7" t="s">
        <v>22</v>
      </c>
      <c r="N1" s="7" t="s">
        <v>23</v>
      </c>
      <c r="O1" s="7" t="s">
        <v>24</v>
      </c>
      <c r="P1" s="7" t="s">
        <v>25</v>
      </c>
      <c r="Q1" s="7" t="s">
        <v>26</v>
      </c>
      <c r="R1" s="7" t="s">
        <v>27</v>
      </c>
    </row>
    <row r="3" spans="1:18" ht="22.5" x14ac:dyDescent="0.25">
      <c r="A3" s="7" t="s">
        <v>28</v>
      </c>
      <c r="B3" s="13" t="s">
        <v>29</v>
      </c>
      <c r="C3" s="13" t="s">
        <v>30</v>
      </c>
      <c r="D3" s="57" t="s">
        <v>31</v>
      </c>
      <c r="E3" s="57"/>
      <c r="F3" s="57"/>
      <c r="G3" s="13" t="s">
        <v>17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41</v>
      </c>
      <c r="R3" s="13" t="s">
        <v>42</v>
      </c>
    </row>
    <row r="4" spans="1:18" ht="15.75" customHeight="1" x14ac:dyDescent="0.25">
      <c r="A4" s="7">
        <v>2</v>
      </c>
      <c r="B4" s="14" t="s">
        <v>43</v>
      </c>
      <c r="C4" s="14"/>
      <c r="D4" s="58" t="s">
        <v>44</v>
      </c>
      <c r="E4" s="58"/>
      <c r="F4" s="58"/>
      <c r="G4" s="15"/>
      <c r="H4" s="15"/>
      <c r="I4" s="15"/>
      <c r="J4" s="15"/>
      <c r="K4" s="16"/>
      <c r="L4" s="7"/>
    </row>
    <row r="5" spans="1:18" ht="15.75" x14ac:dyDescent="0.25">
      <c r="A5" s="7">
        <v>2</v>
      </c>
      <c r="B5" s="17">
        <v>1</v>
      </c>
      <c r="C5" s="17"/>
      <c r="D5" s="59" t="s">
        <v>45</v>
      </c>
      <c r="E5" s="60"/>
      <c r="F5" s="60"/>
      <c r="G5" s="18"/>
      <c r="H5" s="18"/>
      <c r="I5" s="18"/>
      <c r="J5" s="18"/>
      <c r="K5" s="19"/>
      <c r="L5" s="7"/>
    </row>
    <row r="6" spans="1:18" ht="47.25" customHeight="1" x14ac:dyDescent="0.25">
      <c r="A6" s="7">
        <v>3</v>
      </c>
      <c r="B6" s="17" t="s">
        <v>46</v>
      </c>
      <c r="C6" s="17"/>
      <c r="D6" s="60" t="s">
        <v>47</v>
      </c>
      <c r="E6" s="60"/>
      <c r="F6" s="60"/>
      <c r="G6" s="18"/>
      <c r="H6" s="18"/>
      <c r="I6" s="18"/>
      <c r="J6" s="18"/>
      <c r="K6" s="19"/>
      <c r="L6" s="7"/>
    </row>
    <row r="7" spans="1:18" x14ac:dyDescent="0.25">
      <c r="A7" s="7" t="s">
        <v>48</v>
      </c>
      <c r="B7" s="20"/>
      <c r="C7" s="20"/>
      <c r="D7" s="61"/>
      <c r="E7" s="61"/>
      <c r="F7" s="61"/>
      <c r="K7" s="20"/>
    </row>
    <row r="8" spans="1:18" ht="25.5" customHeight="1" x14ac:dyDescent="0.25">
      <c r="B8" s="20"/>
      <c r="C8" s="20"/>
      <c r="D8" s="64" t="s">
        <v>47</v>
      </c>
      <c r="E8" s="65"/>
      <c r="F8" s="65"/>
      <c r="G8" s="62"/>
      <c r="H8" s="62"/>
      <c r="I8" s="62"/>
      <c r="J8" s="62"/>
      <c r="K8" s="63"/>
    </row>
    <row r="9" spans="1:18" x14ac:dyDescent="0.25">
      <c r="B9" s="20"/>
      <c r="C9" s="20"/>
      <c r="D9" s="67"/>
      <c r="E9" s="41"/>
      <c r="F9" s="41"/>
      <c r="G9" s="41"/>
      <c r="H9" s="41"/>
      <c r="I9" s="41"/>
      <c r="J9" s="41"/>
      <c r="K9" s="66"/>
    </row>
    <row r="10" spans="1:18" x14ac:dyDescent="0.25">
      <c r="B10" s="20"/>
      <c r="C10" s="20"/>
      <c r="D10" s="70" t="s">
        <v>49</v>
      </c>
      <c r="E10" s="71"/>
      <c r="F10" s="71"/>
      <c r="G10" s="68">
        <f>SUMIF(L7:L7, IF(L6="","",L6), K7:K7)</f>
        <v>0</v>
      </c>
      <c r="H10" s="68"/>
      <c r="I10" s="68"/>
      <c r="J10" s="68"/>
      <c r="K10" s="69"/>
    </row>
    <row r="11" spans="1:18" hidden="1" x14ac:dyDescent="0.25">
      <c r="B11" s="20"/>
      <c r="C11" s="20"/>
      <c r="D11" s="74" t="s">
        <v>50</v>
      </c>
      <c r="E11" s="75"/>
      <c r="F11" s="75"/>
      <c r="G11" s="72">
        <f>ROUND(SUMIF(L7:L7, IF(L6="","",L6), K7:K7) * 0.2, 2)</f>
        <v>0</v>
      </c>
      <c r="H11" s="72"/>
      <c r="I11" s="72"/>
      <c r="J11" s="72"/>
      <c r="K11" s="73"/>
    </row>
    <row r="12" spans="1:18" hidden="1" x14ac:dyDescent="0.25">
      <c r="B12" s="20"/>
      <c r="C12" s="20"/>
      <c r="D12" s="70" t="s">
        <v>51</v>
      </c>
      <c r="E12" s="71"/>
      <c r="F12" s="71"/>
      <c r="G12" s="68">
        <f>SUM(G10:G11)</f>
        <v>0</v>
      </c>
      <c r="H12" s="68"/>
      <c r="I12" s="68"/>
      <c r="J12" s="68"/>
      <c r="K12" s="69"/>
    </row>
    <row r="13" spans="1:18" ht="15.75" customHeight="1" x14ac:dyDescent="0.25">
      <c r="A13" s="7">
        <v>3</v>
      </c>
      <c r="B13" s="17" t="s">
        <v>52</v>
      </c>
      <c r="C13" s="17"/>
      <c r="D13" s="60" t="s">
        <v>53</v>
      </c>
      <c r="E13" s="60"/>
      <c r="F13" s="60"/>
      <c r="G13" s="18"/>
      <c r="H13" s="18"/>
      <c r="I13" s="18"/>
      <c r="J13" s="18"/>
      <c r="K13" s="19"/>
      <c r="L13" s="7"/>
    </row>
    <row r="14" spans="1:18" x14ac:dyDescent="0.25">
      <c r="A14" s="7">
        <v>4</v>
      </c>
      <c r="B14" s="17" t="s">
        <v>54</v>
      </c>
      <c r="C14" s="17"/>
      <c r="D14" s="76" t="s">
        <v>55</v>
      </c>
      <c r="E14" s="76"/>
      <c r="F14" s="76"/>
      <c r="G14" s="21"/>
      <c r="H14" s="21"/>
      <c r="I14" s="21"/>
      <c r="J14" s="21"/>
      <c r="K14" s="22"/>
      <c r="L14" s="7"/>
    </row>
    <row r="15" spans="1:18" x14ac:dyDescent="0.25">
      <c r="A15" s="7">
        <v>9</v>
      </c>
      <c r="B15" s="23" t="s">
        <v>56</v>
      </c>
      <c r="C15" s="23"/>
      <c r="D15" s="77" t="s">
        <v>57</v>
      </c>
      <c r="E15" s="78"/>
      <c r="F15" s="78"/>
      <c r="G15" s="24" t="s">
        <v>17</v>
      </c>
      <c r="H15" s="25"/>
      <c r="I15" s="25"/>
      <c r="J15" s="26"/>
      <c r="K15" s="26">
        <f>IF(AND(H15= "",I15= ""), 0, ROUND(ROUND(J15, 2) * ROUND(IF(I15="",H15,I15),  0), 2))</f>
        <v>0</v>
      </c>
      <c r="L15" s="7"/>
      <c r="N15" s="27">
        <v>0.2</v>
      </c>
      <c r="R15" s="7">
        <v>491</v>
      </c>
    </row>
    <row r="16" spans="1:18" x14ac:dyDescent="0.25">
      <c r="A16" s="7" t="s">
        <v>58</v>
      </c>
      <c r="B16" s="28"/>
      <c r="C16" s="28"/>
      <c r="D16" s="79" t="s">
        <v>59</v>
      </c>
      <c r="E16" s="79"/>
      <c r="F16" s="79"/>
      <c r="G16" s="79"/>
      <c r="H16" s="79"/>
      <c r="I16" s="79"/>
      <c r="J16" s="79"/>
      <c r="K16" s="28"/>
    </row>
    <row r="17" spans="1:18" hidden="1" x14ac:dyDescent="0.25">
      <c r="A17" s="7" t="s">
        <v>60</v>
      </c>
    </row>
    <row r="18" spans="1:18" ht="22.5" customHeight="1" x14ac:dyDescent="0.25">
      <c r="A18" s="7">
        <v>9</v>
      </c>
      <c r="B18" s="23" t="s">
        <v>61</v>
      </c>
      <c r="C18" s="23"/>
      <c r="D18" s="77" t="s">
        <v>62</v>
      </c>
      <c r="E18" s="78"/>
      <c r="F18" s="78"/>
      <c r="G18" s="24" t="s">
        <v>17</v>
      </c>
      <c r="H18" s="25"/>
      <c r="I18" s="25"/>
      <c r="J18" s="26"/>
      <c r="K18" s="26">
        <f>IF(AND(H18= "",I18= ""), 0, ROUND(ROUND(J18, 2) * ROUND(IF(I18="",H18,I18),  0), 2))</f>
        <v>0</v>
      </c>
      <c r="L18" s="7"/>
      <c r="N18" s="27">
        <v>0.2</v>
      </c>
      <c r="R18" s="7">
        <v>491</v>
      </c>
    </row>
    <row r="19" spans="1:18" ht="67.5" customHeight="1" x14ac:dyDescent="0.25">
      <c r="A19" s="7" t="s">
        <v>58</v>
      </c>
      <c r="B19" s="28"/>
      <c r="C19" s="28"/>
      <c r="D19" s="79" t="s">
        <v>63</v>
      </c>
      <c r="E19" s="79"/>
      <c r="F19" s="79"/>
      <c r="G19" s="79"/>
      <c r="H19" s="79"/>
      <c r="I19" s="79"/>
      <c r="J19" s="79"/>
      <c r="K19" s="28"/>
    </row>
    <row r="20" spans="1:18" hidden="1" x14ac:dyDescent="0.25">
      <c r="A20" s="7" t="s">
        <v>60</v>
      </c>
    </row>
    <row r="21" spans="1:18" hidden="1" x14ac:dyDescent="0.25">
      <c r="A21" s="7" t="s">
        <v>64</v>
      </c>
    </row>
    <row r="22" spans="1:18" x14ac:dyDescent="0.25">
      <c r="A22" s="7" t="s">
        <v>48</v>
      </c>
      <c r="B22" s="20"/>
      <c r="C22" s="20"/>
      <c r="D22" s="61"/>
      <c r="E22" s="61"/>
      <c r="F22" s="61"/>
      <c r="K22" s="20"/>
    </row>
    <row r="23" spans="1:18" x14ac:dyDescent="0.25">
      <c r="B23" s="20"/>
      <c r="C23" s="20"/>
      <c r="D23" s="64" t="s">
        <v>53</v>
      </c>
      <c r="E23" s="65"/>
      <c r="F23" s="65"/>
      <c r="G23" s="62"/>
      <c r="H23" s="62"/>
      <c r="I23" s="62"/>
      <c r="J23" s="62"/>
      <c r="K23" s="63"/>
    </row>
    <row r="24" spans="1:18" x14ac:dyDescent="0.25">
      <c r="B24" s="20"/>
      <c r="C24" s="20"/>
      <c r="D24" s="67"/>
      <c r="E24" s="41"/>
      <c r="F24" s="41"/>
      <c r="G24" s="41"/>
      <c r="H24" s="41"/>
      <c r="I24" s="41"/>
      <c r="J24" s="41"/>
      <c r="K24" s="66"/>
    </row>
    <row r="25" spans="1:18" x14ac:dyDescent="0.25">
      <c r="B25" s="20"/>
      <c r="C25" s="20"/>
      <c r="D25" s="70" t="s">
        <v>49</v>
      </c>
      <c r="E25" s="71"/>
      <c r="F25" s="71"/>
      <c r="G25" s="68">
        <f>SUMIF(L14:L22, IF(L13="","",L13), K14:K22)</f>
        <v>0</v>
      </c>
      <c r="H25" s="68"/>
      <c r="I25" s="68"/>
      <c r="J25" s="68"/>
      <c r="K25" s="69"/>
    </row>
    <row r="26" spans="1:18" hidden="1" x14ac:dyDescent="0.25">
      <c r="B26" s="20"/>
      <c r="C26" s="20"/>
      <c r="D26" s="74" t="s">
        <v>50</v>
      </c>
      <c r="E26" s="75"/>
      <c r="F26" s="75"/>
      <c r="G26" s="72">
        <f>ROUND(SUMIF(L14:L22, IF(L13="","",L13), K14:K22) * 0.2, 2)</f>
        <v>0</v>
      </c>
      <c r="H26" s="72"/>
      <c r="I26" s="72"/>
      <c r="J26" s="72"/>
      <c r="K26" s="73"/>
    </row>
    <row r="27" spans="1:18" hidden="1" x14ac:dyDescent="0.25">
      <c r="B27" s="20"/>
      <c r="C27" s="20"/>
      <c r="D27" s="70" t="s">
        <v>51</v>
      </c>
      <c r="E27" s="71"/>
      <c r="F27" s="71"/>
      <c r="G27" s="68">
        <f>SUM(G25:G26)</f>
        <v>0</v>
      </c>
      <c r="H27" s="68"/>
      <c r="I27" s="68"/>
      <c r="J27" s="68"/>
      <c r="K27" s="69"/>
    </row>
    <row r="28" spans="1:18" ht="47.25" customHeight="1" x14ac:dyDescent="0.25">
      <c r="A28" s="7">
        <v>3</v>
      </c>
      <c r="B28" s="17" t="s">
        <v>65</v>
      </c>
      <c r="C28" s="17"/>
      <c r="D28" s="60" t="s">
        <v>66</v>
      </c>
      <c r="E28" s="60"/>
      <c r="F28" s="60"/>
      <c r="G28" s="18"/>
      <c r="H28" s="18"/>
      <c r="I28" s="18"/>
      <c r="J28" s="18"/>
      <c r="K28" s="19"/>
      <c r="L28" s="7"/>
    </row>
    <row r="29" spans="1:18" x14ac:dyDescent="0.25">
      <c r="A29" s="7">
        <v>9</v>
      </c>
      <c r="B29" s="23" t="s">
        <v>67</v>
      </c>
      <c r="C29" s="23"/>
      <c r="D29" s="77" t="s">
        <v>68</v>
      </c>
      <c r="E29" s="78"/>
      <c r="F29" s="78"/>
      <c r="G29" s="24" t="s">
        <v>17</v>
      </c>
      <c r="H29" s="25"/>
      <c r="I29" s="25"/>
      <c r="J29" s="26"/>
      <c r="K29" s="26">
        <f>IF(AND(H29= "",I29= ""), 0, ROUND(ROUND(J29, 2) * ROUND(IF(I29="",H29,I29),  0), 2))</f>
        <v>0</v>
      </c>
      <c r="L29" s="7"/>
      <c r="N29" s="27">
        <v>0.2</v>
      </c>
      <c r="R29" s="7">
        <v>491</v>
      </c>
    </row>
    <row r="30" spans="1:18" hidden="1" x14ac:dyDescent="0.25">
      <c r="A30" s="7" t="s">
        <v>60</v>
      </c>
    </row>
    <row r="31" spans="1:18" x14ac:dyDescent="0.25">
      <c r="A31" s="7">
        <v>8</v>
      </c>
      <c r="B31" s="23" t="s">
        <v>69</v>
      </c>
      <c r="C31" s="23"/>
      <c r="D31" s="80" t="s">
        <v>70</v>
      </c>
      <c r="E31" s="80"/>
      <c r="F31" s="80"/>
      <c r="K31" s="29"/>
      <c r="L31" s="7"/>
    </row>
    <row r="32" spans="1:18" hidden="1" x14ac:dyDescent="0.25">
      <c r="A32" s="7" t="s">
        <v>71</v>
      </c>
    </row>
    <row r="33" spans="1:18" x14ac:dyDescent="0.25">
      <c r="A33" s="7">
        <v>8</v>
      </c>
      <c r="B33" s="23" t="s">
        <v>72</v>
      </c>
      <c r="C33" s="23"/>
      <c r="D33" s="80" t="s">
        <v>73</v>
      </c>
      <c r="E33" s="80"/>
      <c r="F33" s="80"/>
      <c r="K33" s="29"/>
      <c r="L33" s="7"/>
    </row>
    <row r="34" spans="1:18" hidden="1" x14ac:dyDescent="0.25">
      <c r="A34" s="7" t="s">
        <v>71</v>
      </c>
    </row>
    <row r="35" spans="1:18" x14ac:dyDescent="0.25">
      <c r="A35" s="7">
        <v>8</v>
      </c>
      <c r="B35" s="23" t="s">
        <v>74</v>
      </c>
      <c r="C35" s="23"/>
      <c r="D35" s="80" t="s">
        <v>75</v>
      </c>
      <c r="E35" s="80"/>
      <c r="F35" s="80"/>
      <c r="K35" s="29"/>
      <c r="L35" s="7"/>
    </row>
    <row r="36" spans="1:18" hidden="1" x14ac:dyDescent="0.25">
      <c r="A36" s="7" t="s">
        <v>71</v>
      </c>
    </row>
    <row r="37" spans="1:18" x14ac:dyDescent="0.25">
      <c r="A37" s="7">
        <v>8</v>
      </c>
      <c r="B37" s="23" t="s">
        <v>76</v>
      </c>
      <c r="C37" s="23"/>
      <c r="D37" s="80" t="s">
        <v>77</v>
      </c>
      <c r="E37" s="80"/>
      <c r="F37" s="80"/>
      <c r="K37" s="29"/>
      <c r="L37" s="7"/>
    </row>
    <row r="38" spans="1:18" hidden="1" x14ac:dyDescent="0.25">
      <c r="A38" s="7" t="s">
        <v>71</v>
      </c>
    </row>
    <row r="39" spans="1:18" x14ac:dyDescent="0.25">
      <c r="A39" s="7">
        <v>9</v>
      </c>
      <c r="B39" s="23" t="s">
        <v>78</v>
      </c>
      <c r="C39" s="23"/>
      <c r="D39" s="77" t="s">
        <v>79</v>
      </c>
      <c r="E39" s="78"/>
      <c r="F39" s="78"/>
      <c r="G39" s="24" t="s">
        <v>17</v>
      </c>
      <c r="H39" s="25"/>
      <c r="I39" s="25"/>
      <c r="J39" s="26"/>
      <c r="K39" s="26">
        <f>IF(AND(H39= "",I39= ""), 0, ROUND(ROUND(J39, 2) * ROUND(IF(I39="",H39,I39),  0), 2))</f>
        <v>0</v>
      </c>
      <c r="L39" s="7"/>
      <c r="N39" s="27">
        <v>0.2</v>
      </c>
      <c r="R39" s="7">
        <v>491</v>
      </c>
    </row>
    <row r="40" spans="1:18" hidden="1" x14ac:dyDescent="0.25">
      <c r="A40" s="7" t="s">
        <v>60</v>
      </c>
    </row>
    <row r="41" spans="1:18" x14ac:dyDescent="0.25">
      <c r="A41" s="7" t="s">
        <v>48</v>
      </c>
      <c r="B41" s="20"/>
      <c r="C41" s="20"/>
      <c r="D41" s="61"/>
      <c r="E41" s="61"/>
      <c r="F41" s="61"/>
      <c r="K41" s="20"/>
    </row>
    <row r="42" spans="1:18" ht="38.25" customHeight="1" x14ac:dyDescent="0.25">
      <c r="B42" s="20"/>
      <c r="C42" s="20"/>
      <c r="D42" s="64" t="s">
        <v>66</v>
      </c>
      <c r="E42" s="65"/>
      <c r="F42" s="65"/>
      <c r="G42" s="62"/>
      <c r="H42" s="62"/>
      <c r="I42" s="62"/>
      <c r="J42" s="62"/>
      <c r="K42" s="63"/>
    </row>
    <row r="43" spans="1:18" x14ac:dyDescent="0.25">
      <c r="B43" s="20"/>
      <c r="C43" s="20"/>
      <c r="D43" s="67"/>
      <c r="E43" s="41"/>
      <c r="F43" s="41"/>
      <c r="G43" s="41"/>
      <c r="H43" s="41"/>
      <c r="I43" s="41"/>
      <c r="J43" s="41"/>
      <c r="K43" s="66"/>
    </row>
    <row r="44" spans="1:18" x14ac:dyDescent="0.25">
      <c r="B44" s="20"/>
      <c r="C44" s="20"/>
      <c r="D44" s="70" t="s">
        <v>49</v>
      </c>
      <c r="E44" s="71"/>
      <c r="F44" s="71"/>
      <c r="G44" s="68">
        <f>SUMIF(L29:L41, IF(L28="","",L28), K29:K41)</f>
        <v>0</v>
      </c>
      <c r="H44" s="68"/>
      <c r="I44" s="68"/>
      <c r="J44" s="68"/>
      <c r="K44" s="69"/>
    </row>
    <row r="45" spans="1:18" hidden="1" x14ac:dyDescent="0.25">
      <c r="B45" s="20"/>
      <c r="C45" s="20"/>
      <c r="D45" s="74" t="s">
        <v>50</v>
      </c>
      <c r="E45" s="75"/>
      <c r="F45" s="75"/>
      <c r="G45" s="72">
        <f>ROUND(SUMIF(L29:L41, IF(L28="","",L28), K29:K41) * 0.2, 2)</f>
        <v>0</v>
      </c>
      <c r="H45" s="72"/>
      <c r="I45" s="72"/>
      <c r="J45" s="72"/>
      <c r="K45" s="73"/>
    </row>
    <row r="46" spans="1:18" hidden="1" x14ac:dyDescent="0.25">
      <c r="B46" s="20"/>
      <c r="C46" s="20"/>
      <c r="D46" s="70" t="s">
        <v>51</v>
      </c>
      <c r="E46" s="71"/>
      <c r="F46" s="71"/>
      <c r="G46" s="68">
        <f>SUM(G44:G45)</f>
        <v>0</v>
      </c>
      <c r="H46" s="68"/>
      <c r="I46" s="68"/>
      <c r="J46" s="68"/>
      <c r="K46" s="69"/>
    </row>
    <row r="47" spans="1:18" ht="15.75" customHeight="1" x14ac:dyDescent="0.25">
      <c r="A47" s="7">
        <v>3</v>
      </c>
      <c r="B47" s="17" t="s">
        <v>80</v>
      </c>
      <c r="C47" s="17"/>
      <c r="D47" s="60" t="s">
        <v>81</v>
      </c>
      <c r="E47" s="60"/>
      <c r="F47" s="60"/>
      <c r="G47" s="18"/>
      <c r="H47" s="18"/>
      <c r="I47" s="18"/>
      <c r="J47" s="18"/>
      <c r="K47" s="19"/>
      <c r="L47" s="7"/>
    </row>
    <row r="48" spans="1:18" x14ac:dyDescent="0.25">
      <c r="A48" s="7" t="s">
        <v>48</v>
      </c>
      <c r="B48" s="20"/>
      <c r="C48" s="20"/>
      <c r="D48" s="61"/>
      <c r="E48" s="61"/>
      <c r="F48" s="61"/>
      <c r="K48" s="20"/>
    </row>
    <row r="49" spans="1:11" x14ac:dyDescent="0.25">
      <c r="B49" s="20"/>
      <c r="C49" s="20"/>
      <c r="D49" s="64" t="s">
        <v>81</v>
      </c>
      <c r="E49" s="65"/>
      <c r="F49" s="65"/>
      <c r="G49" s="62"/>
      <c r="H49" s="62"/>
      <c r="I49" s="62"/>
      <c r="J49" s="62"/>
      <c r="K49" s="63"/>
    </row>
    <row r="50" spans="1:11" x14ac:dyDescent="0.25">
      <c r="B50" s="20"/>
      <c r="C50" s="20"/>
      <c r="D50" s="67"/>
      <c r="E50" s="41"/>
      <c r="F50" s="41"/>
      <c r="G50" s="41"/>
      <c r="H50" s="41"/>
      <c r="I50" s="41"/>
      <c r="J50" s="41"/>
      <c r="K50" s="66"/>
    </row>
    <row r="51" spans="1:11" x14ac:dyDescent="0.25">
      <c r="B51" s="20"/>
      <c r="C51" s="20"/>
      <c r="D51" s="70" t="s">
        <v>49</v>
      </c>
      <c r="E51" s="71"/>
      <c r="F51" s="71"/>
      <c r="G51" s="68">
        <f>SUMIF(L48:L48, IF(L47="","",L47), K48:K48)</f>
        <v>0</v>
      </c>
      <c r="H51" s="68"/>
      <c r="I51" s="68"/>
      <c r="J51" s="68"/>
      <c r="K51" s="69"/>
    </row>
    <row r="52" spans="1:11" hidden="1" x14ac:dyDescent="0.25">
      <c r="B52" s="20"/>
      <c r="C52" s="20"/>
      <c r="D52" s="74" t="s">
        <v>50</v>
      </c>
      <c r="E52" s="75"/>
      <c r="F52" s="75"/>
      <c r="G52" s="72">
        <f>ROUND(SUMIF(L48:L48, IF(L47="","",L47), K48:K48) * 0.2, 2)</f>
        <v>0</v>
      </c>
      <c r="H52" s="72"/>
      <c r="I52" s="72"/>
      <c r="J52" s="72"/>
      <c r="K52" s="73"/>
    </row>
    <row r="53" spans="1:11" hidden="1" x14ac:dyDescent="0.25">
      <c r="B53" s="20"/>
      <c r="C53" s="20"/>
      <c r="D53" s="70" t="s">
        <v>51</v>
      </c>
      <c r="E53" s="71"/>
      <c r="F53" s="71"/>
      <c r="G53" s="68">
        <f>SUM(G51:G52)</f>
        <v>0</v>
      </c>
      <c r="H53" s="68"/>
      <c r="I53" s="68"/>
      <c r="J53" s="68"/>
      <c r="K53" s="69"/>
    </row>
    <row r="54" spans="1:11" x14ac:dyDescent="0.25">
      <c r="A54" s="7" t="s">
        <v>82</v>
      </c>
      <c r="B54" s="20"/>
      <c r="C54" s="20"/>
      <c r="D54" s="61"/>
      <c r="E54" s="61"/>
      <c r="F54" s="61"/>
      <c r="K54" s="20"/>
    </row>
    <row r="55" spans="1:11" x14ac:dyDescent="0.25">
      <c r="B55" s="20"/>
      <c r="C55" s="20"/>
      <c r="D55" s="64" t="s">
        <v>45</v>
      </c>
      <c r="E55" s="65"/>
      <c r="F55" s="65"/>
      <c r="G55" s="62"/>
      <c r="H55" s="62"/>
      <c r="I55" s="62"/>
      <c r="J55" s="62"/>
      <c r="K55" s="63"/>
    </row>
    <row r="56" spans="1:11" x14ac:dyDescent="0.25">
      <c r="B56" s="20"/>
      <c r="C56" s="20"/>
      <c r="D56" s="67"/>
      <c r="E56" s="41"/>
      <c r="F56" s="41"/>
      <c r="G56" s="41"/>
      <c r="H56" s="41"/>
      <c r="I56" s="41"/>
      <c r="J56" s="41"/>
      <c r="K56" s="66"/>
    </row>
    <row r="57" spans="1:11" x14ac:dyDescent="0.25">
      <c r="B57" s="20"/>
      <c r="C57" s="20"/>
      <c r="D57" s="70" t="s">
        <v>49</v>
      </c>
      <c r="E57" s="71"/>
      <c r="F57" s="71"/>
      <c r="G57" s="68">
        <f>SUMIF(L6:L54, IF(L5="","",L5), K6:K54)</f>
        <v>0</v>
      </c>
      <c r="H57" s="68"/>
      <c r="I57" s="68"/>
      <c r="J57" s="68"/>
      <c r="K57" s="69"/>
    </row>
    <row r="58" spans="1:11" hidden="1" x14ac:dyDescent="0.25">
      <c r="B58" s="20"/>
      <c r="C58" s="20"/>
      <c r="D58" s="74" t="s">
        <v>50</v>
      </c>
      <c r="E58" s="75"/>
      <c r="F58" s="75"/>
      <c r="G58" s="72">
        <f>ROUND(SUMIF(L6:L54, IF(L5="","",L5), K6:K54) * 0.2, 2)</f>
        <v>0</v>
      </c>
      <c r="H58" s="72"/>
      <c r="I58" s="72"/>
      <c r="J58" s="72"/>
      <c r="K58" s="73"/>
    </row>
    <row r="59" spans="1:11" hidden="1" x14ac:dyDescent="0.25">
      <c r="B59" s="20"/>
      <c r="C59" s="20"/>
      <c r="D59" s="70" t="s">
        <v>51</v>
      </c>
      <c r="E59" s="71"/>
      <c r="F59" s="71"/>
      <c r="G59" s="68">
        <f>SUM(G57:G58)</f>
        <v>0</v>
      </c>
      <c r="H59" s="68"/>
      <c r="I59" s="68"/>
      <c r="J59" s="68"/>
      <c r="K59" s="69"/>
    </row>
    <row r="60" spans="1:11" ht="31.5" customHeight="1" x14ac:dyDescent="0.25">
      <c r="B60" s="3"/>
      <c r="C60" s="3"/>
      <c r="D60" s="81" t="s">
        <v>83</v>
      </c>
      <c r="E60" s="81"/>
      <c r="F60" s="81"/>
      <c r="G60" s="81"/>
      <c r="H60" s="81"/>
      <c r="I60" s="81"/>
      <c r="J60" s="81"/>
      <c r="K60" s="81"/>
    </row>
    <row r="62" spans="1:11" ht="15.75" x14ac:dyDescent="0.25">
      <c r="D62" s="82" t="s">
        <v>84</v>
      </c>
      <c r="E62" s="82"/>
      <c r="F62" s="82"/>
      <c r="G62" s="82"/>
      <c r="H62" s="82"/>
      <c r="I62" s="82"/>
      <c r="J62" s="82"/>
      <c r="K62" s="82"/>
    </row>
    <row r="63" spans="1:11" x14ac:dyDescent="0.25">
      <c r="D63" s="85" t="s">
        <v>45</v>
      </c>
      <c r="E63" s="86"/>
      <c r="F63" s="86"/>
      <c r="G63" s="83">
        <f>SUMIF(L15:L39, "", K15:K39)</f>
        <v>0</v>
      </c>
      <c r="H63" s="84"/>
      <c r="I63" s="84"/>
      <c r="J63" s="84"/>
      <c r="K63" s="84"/>
    </row>
    <row r="64" spans="1:11" x14ac:dyDescent="0.25">
      <c r="D64" s="87" t="s">
        <v>85</v>
      </c>
      <c r="E64" s="88"/>
      <c r="F64" s="88"/>
      <c r="G64" s="31"/>
      <c r="H64" s="31"/>
      <c r="I64" s="31"/>
      <c r="J64" s="31"/>
      <c r="K64" s="32"/>
    </row>
    <row r="65" spans="1:11" x14ac:dyDescent="0.25">
      <c r="D65" s="89"/>
      <c r="E65" s="90"/>
      <c r="F65" s="90"/>
      <c r="G65" s="90"/>
      <c r="H65" s="90"/>
      <c r="I65" s="90"/>
      <c r="J65" s="90"/>
      <c r="K65" s="91"/>
    </row>
    <row r="66" spans="1:11" x14ac:dyDescent="0.25">
      <c r="A66" s="33"/>
      <c r="D66" s="92" t="s">
        <v>49</v>
      </c>
      <c r="E66" s="41"/>
      <c r="F66" s="41"/>
      <c r="G66" s="93">
        <f>SUMIF(L6:L60, IF(L5="","",L5), K6:K60)</f>
        <v>0</v>
      </c>
      <c r="H66" s="94"/>
      <c r="I66" s="94"/>
      <c r="J66" s="94"/>
      <c r="K66" s="95"/>
    </row>
    <row r="67" spans="1:11" x14ac:dyDescent="0.25">
      <c r="A67" s="33"/>
      <c r="D67" s="92" t="s">
        <v>50</v>
      </c>
      <c r="E67" s="41"/>
      <c r="F67" s="41"/>
      <c r="G67" s="93">
        <f>ROUND(SUMIF(L6:L60, IF(L5="","",L5), K6:K60) * 0.2, 2)</f>
        <v>0</v>
      </c>
      <c r="H67" s="94"/>
      <c r="I67" s="94"/>
      <c r="J67" s="94"/>
      <c r="K67" s="95"/>
    </row>
    <row r="68" spans="1:11" x14ac:dyDescent="0.25">
      <c r="D68" s="96" t="s">
        <v>51</v>
      </c>
      <c r="E68" s="97"/>
      <c r="F68" s="97"/>
      <c r="G68" s="98">
        <f>SUM(G66:G67)</f>
        <v>0</v>
      </c>
      <c r="H68" s="99"/>
      <c r="I68" s="99"/>
      <c r="J68" s="99"/>
      <c r="K68" s="100"/>
    </row>
    <row r="69" spans="1:11" x14ac:dyDescent="0.25">
      <c r="D69" s="101"/>
      <c r="E69" s="41"/>
      <c r="F69" s="41"/>
      <c r="G69" s="41"/>
      <c r="H69" s="41"/>
      <c r="I69" s="41"/>
      <c r="J69" s="41"/>
      <c r="K69" s="41"/>
    </row>
    <row r="70" spans="1:11" x14ac:dyDescent="0.25">
      <c r="D70" s="102" t="s">
        <v>86</v>
      </c>
      <c r="E70" s="102"/>
      <c r="F70" s="102"/>
      <c r="G70" s="102"/>
      <c r="H70" s="102"/>
      <c r="I70" s="102"/>
      <c r="J70" s="102"/>
      <c r="K70" s="102"/>
    </row>
    <row r="71" spans="1:11" x14ac:dyDescent="0.25">
      <c r="D71" s="103" t="str">
        <f>IF(Paramètres!AA2&lt;&gt;"",Paramètres!AA2,"")</f>
        <v xml:space="preserve">Zéro euro </v>
      </c>
      <c r="E71" s="103"/>
      <c r="F71" s="103"/>
      <c r="G71" s="103"/>
      <c r="H71" s="103"/>
      <c r="I71" s="103"/>
      <c r="J71" s="103"/>
      <c r="K71" s="103"/>
    </row>
    <row r="72" spans="1:11" x14ac:dyDescent="0.25">
      <c r="D72" s="103"/>
      <c r="E72" s="103"/>
      <c r="F72" s="103"/>
      <c r="G72" s="103"/>
      <c r="H72" s="103"/>
      <c r="I72" s="103"/>
      <c r="J72" s="103"/>
      <c r="K72" s="103"/>
    </row>
    <row r="73" spans="1:11" ht="56.65" customHeight="1" x14ac:dyDescent="0.25">
      <c r="G73" s="104" t="s">
        <v>87</v>
      </c>
      <c r="H73" s="104"/>
      <c r="I73" s="104"/>
      <c r="J73" s="104"/>
      <c r="K73" s="104"/>
    </row>
    <row r="75" spans="1:11" ht="85.15" customHeight="1" x14ac:dyDescent="0.25">
      <c r="D75" s="105" t="s">
        <v>88</v>
      </c>
      <c r="E75" s="105"/>
      <c r="G75" s="105" t="s">
        <v>89</v>
      </c>
      <c r="H75" s="105"/>
      <c r="I75" s="105"/>
      <c r="J75" s="105"/>
      <c r="K75" s="105"/>
    </row>
  </sheetData>
  <mergeCells count="92">
    <mergeCell ref="D72:K72"/>
    <mergeCell ref="G73:K73"/>
    <mergeCell ref="D75:E75"/>
    <mergeCell ref="G75:K75"/>
    <mergeCell ref="D68:F68"/>
    <mergeCell ref="G68:K68"/>
    <mergeCell ref="D69:K69"/>
    <mergeCell ref="D70:K70"/>
    <mergeCell ref="D71:K71"/>
    <mergeCell ref="D64:F64"/>
    <mergeCell ref="D65:K65"/>
    <mergeCell ref="D66:F66"/>
    <mergeCell ref="G66:K66"/>
    <mergeCell ref="D67:F67"/>
    <mergeCell ref="G67:K67"/>
    <mergeCell ref="G59:K59"/>
    <mergeCell ref="D59:F59"/>
    <mergeCell ref="D60:K60"/>
    <mergeCell ref="D62:K62"/>
    <mergeCell ref="G63:K63"/>
    <mergeCell ref="D63:F63"/>
    <mergeCell ref="G56:K56"/>
    <mergeCell ref="D56:F56"/>
    <mergeCell ref="G57:K57"/>
    <mergeCell ref="D57:F57"/>
    <mergeCell ref="G58:K58"/>
    <mergeCell ref="D58:F58"/>
    <mergeCell ref="G53:K53"/>
    <mergeCell ref="D53:F53"/>
    <mergeCell ref="D54:F54"/>
    <mergeCell ref="G55:K55"/>
    <mergeCell ref="D55:F55"/>
    <mergeCell ref="G50:K50"/>
    <mergeCell ref="D50:F50"/>
    <mergeCell ref="G51:K51"/>
    <mergeCell ref="D51:F51"/>
    <mergeCell ref="G52:K52"/>
    <mergeCell ref="D52:F52"/>
    <mergeCell ref="G46:K46"/>
    <mergeCell ref="D46:F46"/>
    <mergeCell ref="D47:F47"/>
    <mergeCell ref="D48:F48"/>
    <mergeCell ref="G49:K49"/>
    <mergeCell ref="D49:F49"/>
    <mergeCell ref="G43:K43"/>
    <mergeCell ref="D43:F43"/>
    <mergeCell ref="G44:K44"/>
    <mergeCell ref="D44:F44"/>
    <mergeCell ref="G45:K45"/>
    <mergeCell ref="D45:F45"/>
    <mergeCell ref="D37:F37"/>
    <mergeCell ref="D39:F39"/>
    <mergeCell ref="D41:F41"/>
    <mergeCell ref="G42:K42"/>
    <mergeCell ref="D42:F42"/>
    <mergeCell ref="D28:F28"/>
    <mergeCell ref="D29:F29"/>
    <mergeCell ref="D31:F31"/>
    <mergeCell ref="D33:F33"/>
    <mergeCell ref="D35:F35"/>
    <mergeCell ref="G25:K25"/>
    <mergeCell ref="D25:F25"/>
    <mergeCell ref="G26:K26"/>
    <mergeCell ref="D26:F26"/>
    <mergeCell ref="G27:K27"/>
    <mergeCell ref="D27:F27"/>
    <mergeCell ref="D22:F22"/>
    <mergeCell ref="G23:K23"/>
    <mergeCell ref="D23:F23"/>
    <mergeCell ref="G24:K24"/>
    <mergeCell ref="D24:F24"/>
    <mergeCell ref="D14:F14"/>
    <mergeCell ref="D15:F15"/>
    <mergeCell ref="D16:J16"/>
    <mergeCell ref="D18:F18"/>
    <mergeCell ref="D19:J19"/>
    <mergeCell ref="G11:K11"/>
    <mergeCell ref="D11:F11"/>
    <mergeCell ref="G12:K12"/>
    <mergeCell ref="D12:F12"/>
    <mergeCell ref="D13:F13"/>
    <mergeCell ref="G8:K8"/>
    <mergeCell ref="D8:F8"/>
    <mergeCell ref="G9:K9"/>
    <mergeCell ref="D9:F9"/>
    <mergeCell ref="G10:K10"/>
    <mergeCell ref="D10:F10"/>
    <mergeCell ref="D3:F3"/>
    <mergeCell ref="D4:F4"/>
    <mergeCell ref="D5:F5"/>
    <mergeCell ref="D6:F6"/>
    <mergeCell ref="D7:F7"/>
  </mergeCells>
  <pageMargins left="0.55118110236219997" right="0.55118110236219997" top="0.55118110236219997" bottom="0.55118110236219997" header="0.27559055118109999" footer="0.35433070866142002"/>
  <pageSetup paperSize="9" fitToHeight="0" orientation="portrait"/>
  <headerFooter>
    <oddHeader>&amp;L24.09 - RESIDENCE GREEN FOREST - CONSTRUCTION DE 42 LOGEMENTS COLLECTIFS ET 7 LOGEMENTS INDIVIDUELS
5 Rue Fernand Forest  - 49 000 Angers&amp;RDPGF - Lot n°19 PORTES BASCULANTES ET DE GARAGES</oddHeader>
    <oddFooter>&amp;CEdition du 7/05/2025&amp;RPage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8"/>
  <sheetViews>
    <sheetView showGridLines="0" workbookViewId="0"/>
  </sheetViews>
  <sheetFormatPr baseColWidth="10" defaultColWidth="9.140625" defaultRowHeight="12.75" customHeight="1" x14ac:dyDescent="0.25"/>
  <cols>
    <col min="1" max="1" width="11.42578125" customWidth="1"/>
    <col min="2" max="2" width="35" customWidth="1"/>
    <col min="3" max="10" width="11.42578125" customWidth="1"/>
  </cols>
  <sheetData>
    <row r="1" spans="1:27" ht="12.75" customHeight="1" x14ac:dyDescent="0.25">
      <c r="B1" s="30" t="s">
        <v>90</v>
      </c>
      <c r="AA1" s="7">
        <f>IF(DPGF!G68&lt;&gt;"",DPGF!G68,"0")</f>
        <v>0</v>
      </c>
    </row>
    <row r="2" spans="1:27" ht="12.75" customHeight="1" x14ac:dyDescent="0.25">
      <c r="AA2" s="7" t="str">
        <f>UPPER(MID(AA98,1,1))&amp;MID(AA98,2,168)</f>
        <v xml:space="preserve">Zéro euro </v>
      </c>
    </row>
    <row r="3" spans="1:27" ht="25.5" customHeight="1" x14ac:dyDescent="0.25">
      <c r="A3" s="35" t="s">
        <v>91</v>
      </c>
      <c r="B3" s="34" t="s">
        <v>92</v>
      </c>
      <c r="C3" s="106" t="s">
        <v>117</v>
      </c>
      <c r="D3" s="106"/>
      <c r="E3" s="106"/>
      <c r="F3" s="106"/>
      <c r="G3" s="106"/>
      <c r="H3" s="106"/>
      <c r="I3" s="106"/>
      <c r="J3" s="106"/>
      <c r="AA3" s="7">
        <f>INT(AA1/1000000)</f>
        <v>0</v>
      </c>
    </row>
    <row r="4" spans="1:27" ht="12.75" customHeight="1" x14ac:dyDescent="0.25">
      <c r="AA4" s="7">
        <f>INT((AA1-AA3*1000000)/1000)</f>
        <v>0</v>
      </c>
    </row>
    <row r="5" spans="1:27" ht="25.5" customHeight="1" x14ac:dyDescent="0.25">
      <c r="A5" s="35" t="s">
        <v>93</v>
      </c>
      <c r="B5" s="34" t="s">
        <v>94</v>
      </c>
      <c r="C5" s="106" t="s">
        <v>118</v>
      </c>
      <c r="D5" s="106"/>
      <c r="E5" s="106"/>
      <c r="F5" s="106"/>
      <c r="G5" s="106"/>
      <c r="H5" s="106"/>
      <c r="I5" s="106"/>
      <c r="J5" s="106"/>
      <c r="AA5" s="7">
        <f>INT(AA1-AA3*1000000-AA4*1000)</f>
        <v>0</v>
      </c>
    </row>
    <row r="6" spans="1:27" ht="12.75" customHeight="1" x14ac:dyDescent="0.25">
      <c r="AA6" s="7">
        <f>ROUND(AA1-AA3*1000000-AA4*1000-AA5,2)*100</f>
        <v>0</v>
      </c>
    </row>
    <row r="7" spans="1:27" ht="12.75" customHeight="1" x14ac:dyDescent="0.25">
      <c r="A7" s="35" t="s">
        <v>103</v>
      </c>
      <c r="B7" s="34" t="s">
        <v>104</v>
      </c>
      <c r="C7" s="36" t="s">
        <v>119</v>
      </c>
      <c r="AA7" s="7">
        <f>AA3-AA12*100</f>
        <v>0</v>
      </c>
    </row>
    <row r="8" spans="1:27" ht="12.75" customHeight="1" x14ac:dyDescent="0.25">
      <c r="AA8" s="7">
        <f>0</f>
        <v>0</v>
      </c>
    </row>
    <row r="9" spans="1:27" ht="12.75" customHeight="1" x14ac:dyDescent="0.25">
      <c r="A9" s="35" t="s">
        <v>105</v>
      </c>
      <c r="B9" s="34" t="s">
        <v>106</v>
      </c>
      <c r="C9" s="36" t="s">
        <v>43</v>
      </c>
      <c r="AA9" s="7">
        <f>AA4-AA15*100</f>
        <v>0</v>
      </c>
    </row>
    <row r="10" spans="1:27" ht="12.75" customHeight="1" x14ac:dyDescent="0.25">
      <c r="AA10" s="7">
        <f>ROUND(AA5-AA18*100,0)</f>
        <v>0</v>
      </c>
    </row>
    <row r="11" spans="1:27" ht="25.5" customHeight="1" x14ac:dyDescent="0.25">
      <c r="A11" s="35" t="s">
        <v>95</v>
      </c>
      <c r="B11" s="34" t="s">
        <v>96</v>
      </c>
      <c r="C11" s="106" t="s">
        <v>44</v>
      </c>
      <c r="D11" s="106"/>
      <c r="E11" s="106"/>
      <c r="F11" s="106"/>
      <c r="G11" s="106"/>
      <c r="H11" s="106"/>
      <c r="I11" s="106"/>
      <c r="J11" s="106"/>
      <c r="AA11" s="7">
        <f>AA6</f>
        <v>0</v>
      </c>
    </row>
    <row r="12" spans="1:27" ht="12.75" customHeight="1" x14ac:dyDescent="0.25">
      <c r="AA12" s="7">
        <f>INT(AA3/100)</f>
        <v>0</v>
      </c>
    </row>
    <row r="13" spans="1:27" ht="12.75" customHeight="1" x14ac:dyDescent="0.25">
      <c r="A13" s="35" t="s">
        <v>107</v>
      </c>
      <c r="B13" s="34" t="s">
        <v>108</v>
      </c>
      <c r="C13" s="36" t="s">
        <v>120</v>
      </c>
      <c r="AA13" s="7">
        <f>INT((AA3-AA12*100)/10)</f>
        <v>0</v>
      </c>
    </row>
    <row r="14" spans="1:27" ht="12.75" customHeight="1" x14ac:dyDescent="0.25">
      <c r="AA14" s="7">
        <f>AA3-AA12*100-AA13*10</f>
        <v>0</v>
      </c>
    </row>
    <row r="15" spans="1:27" ht="12.75" customHeight="1" x14ac:dyDescent="0.25">
      <c r="A15" s="35" t="s">
        <v>109</v>
      </c>
      <c r="B15" s="34" t="s">
        <v>110</v>
      </c>
      <c r="C15" s="36" t="s">
        <v>121</v>
      </c>
      <c r="AA15" s="7">
        <f>INT(AA4/100)</f>
        <v>0</v>
      </c>
    </row>
    <row r="16" spans="1:27" ht="12.75" customHeight="1" x14ac:dyDescent="0.25">
      <c r="AA16" s="7">
        <f>INT((AA4-AA15*100)/10)</f>
        <v>0</v>
      </c>
    </row>
    <row r="17" spans="1:27" ht="12.75" customHeight="1" x14ac:dyDescent="0.25">
      <c r="A17" s="35" t="s">
        <v>111</v>
      </c>
      <c r="B17" s="34" t="s">
        <v>112</v>
      </c>
      <c r="C17" s="36"/>
      <c r="AA17" s="7">
        <f>AA4-AA15*100-AA16*10</f>
        <v>0</v>
      </c>
    </row>
    <row r="18" spans="1:27" ht="12.75" customHeight="1" x14ac:dyDescent="0.25">
      <c r="AA18" s="7">
        <f>INT(AA5/100)</f>
        <v>0</v>
      </c>
    </row>
    <row r="19" spans="1:27" ht="12.75" customHeight="1" x14ac:dyDescent="0.25">
      <c r="C19" s="37">
        <v>0.2</v>
      </c>
      <c r="E19" s="38" t="s">
        <v>113</v>
      </c>
      <c r="AA19" s="7">
        <f>INT((AA5-AA18*100)/10)</f>
        <v>0</v>
      </c>
    </row>
    <row r="20" spans="1:27" ht="12.75" customHeight="1" x14ac:dyDescent="0.25">
      <c r="C20" s="39">
        <v>5.5E-2</v>
      </c>
      <c r="E20" s="38" t="s">
        <v>114</v>
      </c>
      <c r="AA20" s="7">
        <f>AA5-AA18*100-AA19*10</f>
        <v>0</v>
      </c>
    </row>
    <row r="21" spans="1:27" ht="12.75" customHeight="1" x14ac:dyDescent="0.25">
      <c r="C21" s="39">
        <v>0</v>
      </c>
      <c r="E21" s="38" t="s">
        <v>115</v>
      </c>
      <c r="AA21" s="7">
        <f>INT(AA6/10)</f>
        <v>0</v>
      </c>
    </row>
    <row r="22" spans="1:27" ht="12.75" customHeight="1" x14ac:dyDescent="0.25">
      <c r="C22" s="40">
        <v>0</v>
      </c>
      <c r="E22" s="38" t="s">
        <v>116</v>
      </c>
      <c r="AA22" s="7">
        <f>ROUND(AA6-AA21*10,0)</f>
        <v>0</v>
      </c>
    </row>
    <row r="23" spans="1:27" ht="12.75" customHeight="1" x14ac:dyDescent="0.25">
      <c r="AA23" s="7" t="str">
        <f>IF(AA12=0,"",IF(AA12=1,"",IF(AA12=2,"deux ",IF(AA12=3,"trois ",IF(AA12=4,"quatre ",IF(AA12=5,"cinq ",AA42))))))</f>
        <v/>
      </c>
    </row>
    <row r="24" spans="1:27" ht="12.75" customHeight="1" x14ac:dyDescent="0.25">
      <c r="A24" s="35" t="s">
        <v>97</v>
      </c>
      <c r="B24" s="34" t="s">
        <v>98</v>
      </c>
      <c r="C24" s="106" t="s">
        <v>122</v>
      </c>
      <c r="D24" s="106"/>
      <c r="E24" s="106"/>
      <c r="F24" s="106"/>
      <c r="G24" s="106"/>
      <c r="H24" s="106"/>
      <c r="I24" s="106"/>
      <c r="J24" s="106"/>
      <c r="AA24" s="7" t="str">
        <f>IF(AA12=0,"",IF(AA12&lt;2,"cent ",AA43))</f>
        <v/>
      </c>
    </row>
    <row r="25" spans="1:27" ht="12.75" customHeight="1" x14ac:dyDescent="0.25">
      <c r="AA25" s="7" t="str">
        <f>IF(AA13=1,AA44,IF(AA13=7,AA64,IF(AA13=9,AA80,AA89)))</f>
        <v/>
      </c>
    </row>
    <row r="26" spans="1:27" ht="12.75" customHeight="1" x14ac:dyDescent="0.25">
      <c r="A26" s="35" t="s">
        <v>99</v>
      </c>
      <c r="B26" s="34" t="s">
        <v>100</v>
      </c>
      <c r="C26" s="106" t="s">
        <v>123</v>
      </c>
      <c r="D26" s="106"/>
      <c r="E26" s="106"/>
      <c r="F26" s="106"/>
      <c r="G26" s="106"/>
      <c r="H26" s="106"/>
      <c r="I26" s="106"/>
      <c r="J26" s="106"/>
      <c r="AA26" s="7" t="str">
        <f>IF(AA7=11,"",IF(AA7=12,"",IF(AA7=13,"",IF(AA7=14,"",IF(AA7=15,"",IF(AA7=16,"",AA45))))))</f>
        <v/>
      </c>
    </row>
    <row r="27" spans="1:27" ht="12.75" customHeight="1" x14ac:dyDescent="0.25">
      <c r="AA27" s="7" t="str">
        <f>IF(AA3=0,"",IF(AA3&lt;2,"million ","millions "))</f>
        <v/>
      </c>
    </row>
    <row r="28" spans="1:27" ht="12.75" customHeight="1" x14ac:dyDescent="0.25">
      <c r="A28" s="35" t="s">
        <v>101</v>
      </c>
      <c r="B28" s="34" t="s">
        <v>102</v>
      </c>
      <c r="C28" s="106"/>
      <c r="D28" s="106"/>
      <c r="E28" s="106"/>
      <c r="F28" s="106"/>
      <c r="G28" s="106"/>
      <c r="H28" s="106"/>
      <c r="I28" s="106"/>
      <c r="J28" s="106"/>
      <c r="AA28" s="7" t="str">
        <f>IF(AA8=1,"",IF(AA15=0,"",IF(AA15=1,"",IF(AA15=2,"deux ",IF(AA15=3,"trois ",IF(AA15=4,"quatre ",IF(AA15=5,"cinq ",AA46)))))))</f>
        <v/>
      </c>
    </row>
    <row r="29" spans="1:27" ht="12.75" customHeight="1" x14ac:dyDescent="0.25">
      <c r="AA29" s="7" t="str">
        <f>IF(AA15=0,"",IF(AA15&lt;2,"cent ",AA47))</f>
        <v/>
      </c>
    </row>
    <row r="30" spans="1:27" ht="12.75" customHeight="1" x14ac:dyDescent="0.25">
      <c r="AA30" s="7" t="str">
        <f>IF(AA16=1,AA48,IF(AA16=7,AA66,IF(AA16=9,AA81,AA90)))</f>
        <v/>
      </c>
    </row>
    <row r="31" spans="1:27" ht="12.75" customHeight="1" x14ac:dyDescent="0.25">
      <c r="AA31" s="7" t="str">
        <f>IF(AA4=1,"",AA49)</f>
        <v/>
      </c>
    </row>
    <row r="32" spans="1:27" ht="12.75" customHeight="1" x14ac:dyDescent="0.25">
      <c r="AA32" s="7" t="str">
        <f>IF(AA4&gt;0,"mille ","")</f>
        <v/>
      </c>
    </row>
    <row r="33" spans="27:27" ht="12.75" customHeight="1" x14ac:dyDescent="0.25">
      <c r="AA33" s="7" t="str">
        <f>IF(INT(AA1)=0,"zéro ",IF(AA18=0,"",IF(AA18=1,"",IF(AA18=2,"deux ",IF(AA18=3,"trois ",IF(AA18=4,"quatre ",IF(AA18=5,"cinq ",AA50)))))))</f>
        <v xml:space="preserve">zéro </v>
      </c>
    </row>
    <row r="34" spans="27:27" ht="12.75" customHeight="1" x14ac:dyDescent="0.25">
      <c r="AA34" s="7" t="str">
        <f>IF(AA18=0,"",IF(AA18&lt;2,"cent ",AA51))</f>
        <v/>
      </c>
    </row>
    <row r="35" spans="27:27" ht="12.75" customHeight="1" x14ac:dyDescent="0.25">
      <c r="AA35" s="7" t="str">
        <f>IF(AA19=1,AA52,IF(AA19=7,AA68,IF(AA19=9,AA83,AA91)))</f>
        <v/>
      </c>
    </row>
    <row r="36" spans="27:27" ht="12.75" customHeight="1" x14ac:dyDescent="0.25">
      <c r="AA36" s="7" t="str">
        <f>IF(AA10=11,"",IF(AA10=12,"",IF(AA10=13,"",IF(AA10=14,"",IF(AA10=15,"",IF(AA10=16,"",AA53))))))</f>
        <v/>
      </c>
    </row>
    <row r="37" spans="27:27" ht="12.75" customHeight="1" x14ac:dyDescent="0.25">
      <c r="AA37" s="7" t="str">
        <f>IF(INT(AA1&lt;2),"euro ","euros ")</f>
        <v xml:space="preserve">euro </v>
      </c>
    </row>
    <row r="38" spans="27:27" ht="12.75" customHeight="1" x14ac:dyDescent="0.25">
      <c r="AA38" s="7" t="str">
        <f>IF(AA6&gt;0,"et ","")</f>
        <v/>
      </c>
    </row>
    <row r="39" spans="27:27" ht="12.75" customHeight="1" x14ac:dyDescent="0.25">
      <c r="AA39" s="7" t="str">
        <f>IF(AA21=1,AA54,IF(AA21=7,AA70,IF(AA21=9,AA84,AA92)))</f>
        <v/>
      </c>
    </row>
    <row r="40" spans="27:27" ht="12.75" customHeight="1" x14ac:dyDescent="0.25">
      <c r="AA40" s="7" t="str">
        <f>IF(AA11=11,"",IF(AA11=12,"",IF(AA11=13,"",IF(AA11=14,"",IF(AA11=15,"",IF(AA11=16,"",AA55))))))</f>
        <v/>
      </c>
    </row>
    <row r="41" spans="27:27" ht="12.75" customHeight="1" x14ac:dyDescent="0.25">
      <c r="AA41" s="7" t="str">
        <f>IF(AA6=0,"",IF(AA6&lt;2,"centime","centimes"))</f>
        <v/>
      </c>
    </row>
    <row r="42" spans="27:27" ht="12.75" customHeight="1" x14ac:dyDescent="0.25">
      <c r="AA42" s="7" t="str">
        <f>IF(AA3=0," ",IF(AA12=6,"six ",IF(AA12=7,"sept ",IF(AA12=8,"huit ",IF(AA12=9,"neuf ",)))))</f>
        <v xml:space="preserve"> </v>
      </c>
    </row>
    <row r="43" spans="27:27" ht="12.75" customHeight="1" x14ac:dyDescent="0.25">
      <c r="AA43" s="7" t="str">
        <f>IF(AA7&gt;0,"cent ", "cents ")</f>
        <v xml:space="preserve">cents </v>
      </c>
    </row>
    <row r="44" spans="27:27" ht="12.75" customHeight="1" x14ac:dyDescent="0.25">
      <c r="AA44" s="7" t="str">
        <f>IF(AA7=10,"dix ",IF(AA7=11,"onze ",IF(AA7=12,"douze ",IF(AA7=13,"treize ",IF(AA7=14,"quatorze ",IF(AA7=15,"quinze ",AA56))))))</f>
        <v/>
      </c>
    </row>
    <row r="45" spans="27:27" ht="12.75" customHeight="1" x14ac:dyDescent="0.25">
      <c r="AA45" s="7" t="str">
        <f>IF(AA7=17,"",IF(AA7=18,"",IF(AA7=19,"",AA57)))</f>
        <v/>
      </c>
    </row>
    <row r="46" spans="27:27" ht="12.75" customHeight="1" x14ac:dyDescent="0.25">
      <c r="AA46" s="7">
        <f>IF(AA15=6,"six ",IF(AA15=7,"sept ",IF(AA15=8,"huit ",IF(AA15=9,"neuf ",))))</f>
        <v>0</v>
      </c>
    </row>
    <row r="47" spans="27:27" ht="12.75" customHeight="1" x14ac:dyDescent="0.25">
      <c r="AA47" s="7" t="str">
        <f>IF(AA9&gt;0,"cent ", "cents ")</f>
        <v xml:space="preserve">cents </v>
      </c>
    </row>
    <row r="48" spans="27:27" ht="12.75" customHeight="1" x14ac:dyDescent="0.25">
      <c r="AA48" s="7" t="str">
        <f>IF(AA9=10,"dix ",IF(AA9=11,"onze ",IF(AA9=12,"douze ",IF(AA9=13,"treize ",IF(AA9=14,"quatorze ",IF(AA9=15,"quinze ",AA58))))))</f>
        <v/>
      </c>
    </row>
    <row r="49" spans="27:27" ht="12.75" customHeight="1" x14ac:dyDescent="0.25">
      <c r="AA49" s="7" t="str">
        <f>IF(AA9=11,"",IF(AA9=12,"",IF(AA9=13,"",IF(AA9=14,"",IF(AA9=15,"",IF(AA9=16,"",AA59))))))</f>
        <v/>
      </c>
    </row>
    <row r="50" spans="27:27" ht="12.75" customHeight="1" x14ac:dyDescent="0.25">
      <c r="AA50" s="7">
        <f>IF(AA18=6,"six ",IF(AA18=7,"sept ",IF(AA18=8,"huit ",IF(AA18=9,"neuf ",))))</f>
        <v>0</v>
      </c>
    </row>
    <row r="51" spans="27:27" ht="12.75" customHeight="1" x14ac:dyDescent="0.25">
      <c r="AA51" s="7" t="str">
        <f>IF(AA10&gt;0,"cent ", "cents ")</f>
        <v xml:space="preserve">cents </v>
      </c>
    </row>
    <row r="52" spans="27:27" ht="12.75" customHeight="1" x14ac:dyDescent="0.25">
      <c r="AA52" s="7" t="str">
        <f>IF(AA10=10,"dix ",IF(AA10=11,"onze ",IF(AA10=12,"douze ",IF(AA10=13,"treize ",IF(AA10=14,"quatorze ",IF(AA10=15,"quinze ",AA60))))))</f>
        <v/>
      </c>
    </row>
    <row r="53" spans="27:27" ht="12.75" customHeight="1" x14ac:dyDescent="0.25">
      <c r="AA53" s="7" t="str">
        <f>IF(AA10=17,"",IF(AA10=18,"",IF(AA10=19,"",AA61)))</f>
        <v/>
      </c>
    </row>
    <row r="54" spans="27:27" ht="12.75" customHeight="1" x14ac:dyDescent="0.25">
      <c r="AA54" s="7" t="str">
        <f>IF(AA11=10,"dix ",IF(AA11=11,"onze ",IF(AA11=12,"douze ",IF(AA11=13,"treize ",IF(AA11=14,"quatorze ",IF(AA11=15,"quinze ",AA62))))))</f>
        <v/>
      </c>
    </row>
    <row r="55" spans="27:27" ht="12.75" customHeight="1" x14ac:dyDescent="0.25">
      <c r="AA55" s="7" t="str">
        <f>IF(AA11=17,"",IF(AA11=18,"",IF(AA11=19,"",AA63)))</f>
        <v/>
      </c>
    </row>
    <row r="56" spans="27:27" ht="12.75" customHeight="1" x14ac:dyDescent="0.25">
      <c r="AA56" s="7" t="str">
        <f>IF(AA7=16,"seize ",IF(AA7=17,"dix-sept ",IF(AA7=18,"dix-huit ",IF(AA7=19,"dix-neuf ",AA64))))</f>
        <v/>
      </c>
    </row>
    <row r="57" spans="27:27" ht="12.75" customHeight="1" x14ac:dyDescent="0.25">
      <c r="AA57" s="7" t="str">
        <f>IF(AA7=21,"et un ",IF(AA7=31,"et un ",IF(AA7=41,"et un ",IF(AA7=51,"et un ",IF(AA7=61,"et un ",AA65)))))</f>
        <v/>
      </c>
    </row>
    <row r="58" spans="27:27" ht="12.75" customHeight="1" x14ac:dyDescent="0.25">
      <c r="AA58" s="7" t="str">
        <f>IF(AA9=16,"seize ",IF(AA9=17,"dix-sept ",IF(AA9=18,"dix-huit ",IF(AA9=19,"dix-neuf ",AA66))))</f>
        <v/>
      </c>
    </row>
    <row r="59" spans="27:27" ht="12.75" customHeight="1" x14ac:dyDescent="0.25">
      <c r="AA59" s="7" t="str">
        <f>IF(AA9=17,"",IF(AA9=18,"",IF(AA9=19,"",AA67)))</f>
        <v/>
      </c>
    </row>
    <row r="60" spans="27:27" ht="12.75" customHeight="1" x14ac:dyDescent="0.25">
      <c r="AA60" s="7" t="str">
        <f>IF(AA10=16,"seize ",IF(AA10=17,"dix-sept ",IF(AA10=18,"dix-huit ",IF(AA10=19,"dix-neuf ",AA68))))</f>
        <v/>
      </c>
    </row>
    <row r="61" spans="27:27" ht="12.75" customHeight="1" x14ac:dyDescent="0.25">
      <c r="AA61" s="7" t="str">
        <f>IF(AA10=21,"et un ",IF(AA10=31,"et un ",IF(AA10=41,"et un ",IF(AA10=51,"et un ",IF(AA10=61,"et un ",AA69)))))</f>
        <v/>
      </c>
    </row>
    <row r="62" spans="27:27" ht="12.75" customHeight="1" x14ac:dyDescent="0.25">
      <c r="AA62" s="7" t="str">
        <f>IF(AA11=16,"seize ",IF(AA11=17,"dix-sept ",IF(AA11=18,"dix-huit ",IF(AA11=19,"dix-neuf ",AA70))))</f>
        <v/>
      </c>
    </row>
    <row r="63" spans="27:27" ht="12.75" customHeight="1" x14ac:dyDescent="0.25">
      <c r="AA63" s="7" t="str">
        <f>IF(AA11=21,"et un ",IF(AA11=31,"et un ",IF(AA11=41,"et un ",IF(AA11=51,"et un ",IF(AA11=61,"et un ",AA71)))))</f>
        <v/>
      </c>
    </row>
    <row r="64" spans="27:27" ht="12.75" customHeight="1" x14ac:dyDescent="0.25">
      <c r="AA64" s="7" t="str">
        <f>IF(AA7=70,"soixante-dix ",IF(AA7=71,"soixante et onze ",IF(AA7=72,"soixante-douze ",IF(AA7=73,"soixante-treize ",IF(AA7=74,"soixante-quatorze ",IF(AA7=75,"soixante-quinze ",AA72))))))</f>
        <v/>
      </c>
    </row>
    <row r="65" spans="27:27" ht="12.75" customHeight="1" x14ac:dyDescent="0.25">
      <c r="AA65" s="7" t="str">
        <f>IF(AA13=9,"",IF(AA13=7,"",IF(AA14=0,"",IF(AA14=1,"un ",IF(AA14=2,"deux ",IF(AA14=3,"trois ",IF(AA14=4,"quatre ",IF(AA14=5,"cinq ",AA73))))))))</f>
        <v/>
      </c>
    </row>
    <row r="66" spans="27:27" ht="12.75" customHeight="1" x14ac:dyDescent="0.25">
      <c r="AA66" s="7" t="str">
        <f>IF(AA9=70,"soixante-dix ",IF(AA9=71,"soixante et onze ",IF(AA9=72,"soixante-douze ",IF(AA9=73,"soixante-treize ",IF(AA9=74,"soixante-quatorze ",IF(AA9=75,"soixante-quinze ",AA74))))))</f>
        <v/>
      </c>
    </row>
    <row r="67" spans="27:27" ht="12.75" customHeight="1" x14ac:dyDescent="0.25">
      <c r="AA67" s="7" t="str">
        <f>IF(AA9=21,"et un ",IF(AA9=31,"et un ",IF(AA9=41,"et un ",IF(AA9=51,"et un ",IF(AA9=61,"et un ",AA75)))))</f>
        <v/>
      </c>
    </row>
    <row r="68" spans="27:27" ht="12.75" customHeight="1" x14ac:dyDescent="0.25">
      <c r="AA68" s="7" t="str">
        <f>IF(AA10=70,"soixante-dix ",IF(AA10=71,"soixante et onze ",IF(AA10=72,"soixante-douze ",IF(AA10=73,"soixante-treize ",IF(AA10=74,"soixante-quatorze ",IF(AA10=75,"soixante-quinze ",AA76))))))</f>
        <v/>
      </c>
    </row>
    <row r="69" spans="27:27" ht="12.75" customHeight="1" x14ac:dyDescent="0.25">
      <c r="AA69" s="7" t="str">
        <f>IF(AA19=9,"",IF(AA19=7,"",IF(AA20=0,"",IF(AA20=1,"un ",IF(AA20=2,"deux ",IF(AA20=3,"trois ",IF(AA20=4,"quatre ",IF(AA20=5,"cinq ",AA77))))))))</f>
        <v/>
      </c>
    </row>
    <row r="70" spans="27:27" ht="12.75" customHeight="1" x14ac:dyDescent="0.25">
      <c r="AA70" s="7" t="str">
        <f>IF(AA11=70,"soixante-dix ",IF(AA11=71,"soixante et onze ",IF(AA11=72,"soixante-douze ",IF(AA11=73,"soixante-treize ",IF(AA11=74,"soixante-quatorze ",IF(AA11=75,"soixante-quinze ",AA78))))))</f>
        <v/>
      </c>
    </row>
    <row r="71" spans="27:27" ht="12.75" customHeight="1" x14ac:dyDescent="0.25">
      <c r="AA71" s="7" t="str">
        <f>IF(AA21=9,"",IF(AA21=7,"",IF(AA22=0,"",IF(AA22=1,"un ",IF(AA22=2,"deux ",IF(AA22=3,"trois ",IF(AA22=4,"quatre ",IF(AA22=5,"cinq ",AA79))))))))</f>
        <v/>
      </c>
    </row>
    <row r="72" spans="27:27" ht="12.75" customHeight="1" x14ac:dyDescent="0.25">
      <c r="AA72" s="7" t="str">
        <f>IF(AA7=76,"soixante-seize ",IF(AA7=77,"soixante-dix-sept ",IF(AA7=78,"soixante-dix-huit ",IF(AA7=79,"soixante-dix-neuf ",AA80))))</f>
        <v/>
      </c>
    </row>
    <row r="73" spans="27:27" ht="12.75" customHeight="1" x14ac:dyDescent="0.25">
      <c r="AA73" s="7">
        <f>IF(AA13=9,"",IF(AA14=6,"six ",IF(AA14=7,"sept ",IF(AA14=8,"huit ",IF(AA14=9,"neuf ",)))))</f>
        <v>0</v>
      </c>
    </row>
    <row r="74" spans="27:27" ht="12.75" customHeight="1" x14ac:dyDescent="0.25">
      <c r="AA74" s="7" t="str">
        <f>IF(AA9=76,"soixante-seize ",IF(AA9=77,"soixante-dix-sept ",IF(AA9=78,"soixante-dix-huit ",IF(AA9=79,"soixante-dix-neuf ",AA81))))</f>
        <v/>
      </c>
    </row>
    <row r="75" spans="27:27" ht="12.75" customHeight="1" x14ac:dyDescent="0.25">
      <c r="AA75" s="7" t="str">
        <f>IF(AA16=9,"",IF(AA16=7,"",IF(AA17=0,"",IF(AA17=1,"un ",IF(AA17=2,"deux ",IF(AA17=3,"trois ",IF(AA17=4,"quatre ",IF(AA17=5,"cinq ",AA82))))))))</f>
        <v/>
      </c>
    </row>
    <row r="76" spans="27:27" ht="12.75" customHeight="1" x14ac:dyDescent="0.25">
      <c r="AA76" s="7" t="str">
        <f>IF(AA10=76,"soixante-seize ",IF(AA10=77,"soixante-dix-sept ",IF(AA10=78,"soixante-dix-huit ",IF(AA10=79,"soixante-dix-neuf ",AA83))))</f>
        <v/>
      </c>
    </row>
    <row r="77" spans="27:27" ht="12.75" customHeight="1" x14ac:dyDescent="0.25">
      <c r="AA77" s="7">
        <f>IF(AA19=9,"",IF(AA20=6,"six ",IF(AA20=7,"sept ",IF(AA20=8,"huit ",IF(AA20=9,"neuf ",)))))</f>
        <v>0</v>
      </c>
    </row>
    <row r="78" spans="27:27" ht="12.75" customHeight="1" x14ac:dyDescent="0.25">
      <c r="AA78" s="7" t="str">
        <f>IF(AA11=76,"soixante-seize ",IF(AA11=77,"soixante-dix-sept ",IF(AA11=78,"soixante-dix-huit ",IF(AA11=79,"soixante-dix-neuf ",AA84))))</f>
        <v/>
      </c>
    </row>
    <row r="79" spans="27:27" ht="12.75" customHeight="1" x14ac:dyDescent="0.25">
      <c r="AA79" s="7">
        <f>IF(AA21=9,"",IF(AA22=6,"six ",IF(AA22=7,"sept ",IF(AA22=8,"huit ",IF(AA22=9,"neuf ",)))))</f>
        <v>0</v>
      </c>
    </row>
    <row r="80" spans="27:27" ht="12.75" customHeight="1" x14ac:dyDescent="0.25">
      <c r="AA80" s="7" t="str">
        <f>IF(AA7=90,"quatre-vingt-dix ",IF(AA7=91,"quatre-vingt-onze ",IF(AA7=92,"quatre-vingt-douze ",IF(AA7=93,"quatre-vingt-treize ",IF(AA7=94,"quatre-vingt-quatorze ",IF(AA7=95,"quatre-vingt-quinze ",AA85))))))</f>
        <v/>
      </c>
    </row>
    <row r="81" spans="27:27" ht="12.75" customHeight="1" x14ac:dyDescent="0.25">
      <c r="AA81" s="7" t="str">
        <f>IF(AA9=90,"quatre-vingt-dix ",IF(AA9=91,"quatre-vingt-onze ",IF(AA9=92,"quatre-vingt-douze ",IF(AA9=93,"quatre-vingt-treize ",IF(AA9=94,"quatre-vingt-quatorze ",IF(AA9=95,"quatre-vingt-quinze ",AA86))))))</f>
        <v/>
      </c>
    </row>
    <row r="82" spans="27:27" ht="12.75" customHeight="1" x14ac:dyDescent="0.25">
      <c r="AA82" s="7">
        <f>IF(AA16=9,"",IF(AA17=6,"six ",IF(AA17=7,"sept ",IF(AA17=8,"huit ",IF(AA17=9,"neuf ",)))))</f>
        <v>0</v>
      </c>
    </row>
    <row r="83" spans="27:27" ht="12.75" customHeight="1" x14ac:dyDescent="0.25">
      <c r="AA83" s="7" t="str">
        <f>IF(AA10=90,"quatre-vingt-dix ",IF(AA10=91,"quatre-vingt-onze ",IF(AA10=92,"quatre-vingt-douze ",IF(AA10=93,"quatre-vingt-treize ",IF(AA10=94,"quatre-vingt-quatorze ",IF(AA10=95,"quatre-vingt-quinze ",AA87))))))</f>
        <v/>
      </c>
    </row>
    <row r="84" spans="27:27" ht="12.75" customHeight="1" x14ac:dyDescent="0.25">
      <c r="AA84" s="7" t="str">
        <f>IF(AA11=90,"quatre-vingt-dix ",IF(AA11=91,"quatre-vingt-onze ",IF(AA11=92,"quatre-vingt-douze ",IF(AA11=93,"quatre-vingt-treize ",IF(AA11=94,"quatre-vingt-quatorze ",IF(AA11=95,"quatre-vingt-quinze ",AA88))))))</f>
        <v/>
      </c>
    </row>
    <row r="85" spans="27:27" ht="12.75" customHeight="1" x14ac:dyDescent="0.25">
      <c r="AA85" s="7" t="str">
        <f>IF(AA7=96,"quatre-vingt-seize ",IF(AA7=97,"quatre-vingt-dix-sept ",IF(AA7=98,"quatre-vingt-dix-huit ",IF(AA7=99,"quatre-vingt-dix-neuf ",AA89))))</f>
        <v/>
      </c>
    </row>
    <row r="86" spans="27:27" ht="12.75" customHeight="1" x14ac:dyDescent="0.25">
      <c r="AA86" s="7" t="str">
        <f>IF(AA9=96,"quatre-vingt-seize ",IF(AA9=97,"quatre-vingt-dix-sept ",IF(AA9=98,"quatre-vingt-dix-huit ",IF(AA9=99,"quatre-vingt-dix-neuf ",AA90))))</f>
        <v/>
      </c>
    </row>
    <row r="87" spans="27:27" ht="12.75" customHeight="1" x14ac:dyDescent="0.25">
      <c r="AA87" s="7" t="str">
        <f>IF(AA10=96,"quatre-vingt-seize ",IF(AA10=97,"quatre-vingt-dix-sept ",IF(AA10=98,"quatre-vingt-dix-huit ",IF(AA10=99,"quatre-vingt-dix-neuf ",AA91))))</f>
        <v/>
      </c>
    </row>
    <row r="88" spans="27:27" ht="12.75" customHeight="1" x14ac:dyDescent="0.25">
      <c r="AA88" s="7" t="str">
        <f>IF(AA11=96,"quatre-vingt-seize ",IF(AA11=97,"quatre-vingt-dix-sept ",IF(AA11=98,"quatre-vingt-dix-huit ",IF(AA11=99,"quatre-vingt-dix-neuf ",AA92))))</f>
        <v/>
      </c>
    </row>
    <row r="89" spans="27:27" ht="12.75" customHeight="1" x14ac:dyDescent="0.25">
      <c r="AA89" s="7" t="str">
        <f>IF(AA13=2,"vingt ",IF(AA13=3,"trente ",IF(AA13=4,"quarante ",IF(AA13=5,"cinquante ",AA93))))</f>
        <v/>
      </c>
    </row>
    <row r="90" spans="27:27" ht="12.75" customHeight="1" x14ac:dyDescent="0.25">
      <c r="AA90" s="7" t="str">
        <f>IF(AA16=2,"vingt ",IF(AA16=3,"trente ",IF(AA16=4,"quarante ",IF(AA16=5,"cinquante ",AA94))))</f>
        <v/>
      </c>
    </row>
    <row r="91" spans="27:27" ht="12.75" customHeight="1" x14ac:dyDescent="0.25">
      <c r="AA91" s="7" t="str">
        <f>IF(AA19=2,"vingt ",IF(AA19=3,"trente ",IF(AA19=4,"quarante ",IF(AA19=5,"cinquante ",AA95))))</f>
        <v/>
      </c>
    </row>
    <row r="92" spans="27:27" ht="12.75" customHeight="1" x14ac:dyDescent="0.25">
      <c r="AA92" s="7" t="str">
        <f>IF(AA21=2,"vingt ",IF(AA21=3,"trente ",IF(AA21=4,"quarante ",IF(AA21=5,"cinquante ",AA96))))</f>
        <v/>
      </c>
    </row>
    <row r="93" spans="27:27" ht="12.75" customHeight="1" x14ac:dyDescent="0.25">
      <c r="AA93" s="7" t="str">
        <f>IF(AA13=6,"soixante ",IF(AA7=80,"quatre-vingts ",IF(AA13=8,"quatre-vingt-","")))</f>
        <v/>
      </c>
    </row>
    <row r="94" spans="27:27" ht="12.75" customHeight="1" x14ac:dyDescent="0.25">
      <c r="AA94" s="7" t="str">
        <f>IF(AA16=6,"soixante ",IF(AA9=80,"quatre-vingts ",IF(AA16=8,"quatre-vingt-","")))</f>
        <v/>
      </c>
    </row>
    <row r="95" spans="27:27" ht="12.75" customHeight="1" x14ac:dyDescent="0.25">
      <c r="AA95" s="7" t="str">
        <f>IF(AA19=6,"soixante ",IF(AA10=80,"quatre-vingts ",IF(AA19=8,"quatre-vingt-","")))</f>
        <v/>
      </c>
    </row>
    <row r="96" spans="27:27" ht="12.75" customHeight="1" x14ac:dyDescent="0.25">
      <c r="AA96" s="7" t="str">
        <f>IF(AA21=6,"soixante ",IF(AA11=80,"quatre-vingts ",IF(AA21=8,"quatre-vingt-","")))</f>
        <v/>
      </c>
    </row>
    <row r="97" spans="27:27" ht="12.75" customHeight="1" x14ac:dyDescent="0.25">
      <c r="AA97" s="7">
        <f>0</f>
        <v>0</v>
      </c>
    </row>
    <row r="98" spans="27:27" ht="12.75" customHeight="1" x14ac:dyDescent="0.25">
      <c r="AA98" s="7" t="str">
        <f>(AA23&amp;AA24&amp;AA25&amp;AA26&amp;AA27&amp;AA28&amp;AA29&amp;AA30&amp;AA31&amp;AA32&amp;AA33&amp;AA34&amp;AA35&amp;AA36&amp;AA37&amp;AA38&amp;AA39&amp;AA40&amp;AA41)</f>
        <v xml:space="preserve">zéro euro </v>
      </c>
    </row>
  </sheetData>
  <mergeCells count="6">
    <mergeCell ref="C28:J28"/>
    <mergeCell ref="C3:J3"/>
    <mergeCell ref="C5:J5"/>
    <mergeCell ref="C11:J11"/>
    <mergeCell ref="C24:J24"/>
    <mergeCell ref="C26:J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12"/>
  <sheetViews>
    <sheetView workbookViewId="0"/>
  </sheetViews>
  <sheetFormatPr baseColWidth="10" defaultColWidth="9.140625" defaultRowHeight="15" x14ac:dyDescent="0.25"/>
  <cols>
    <col min="1" max="1" width="24.7109375" customWidth="1"/>
  </cols>
  <sheetData>
    <row r="1" spans="1:3" x14ac:dyDescent="0.25">
      <c r="A1" s="7" t="s">
        <v>124</v>
      </c>
      <c r="B1" s="7" t="s">
        <v>125</v>
      </c>
    </row>
    <row r="2" spans="1:3" x14ac:dyDescent="0.25">
      <c r="A2" s="7" t="s">
        <v>126</v>
      </c>
      <c r="B2" s="7" t="s">
        <v>117</v>
      </c>
    </row>
    <row r="3" spans="1:3" x14ac:dyDescent="0.25">
      <c r="A3" s="7" t="s">
        <v>127</v>
      </c>
      <c r="B3" s="7">
        <v>1</v>
      </c>
    </row>
    <row r="4" spans="1:3" x14ac:dyDescent="0.25">
      <c r="A4" s="7" t="s">
        <v>128</v>
      </c>
      <c r="B4" s="7">
        <v>0</v>
      </c>
    </row>
    <row r="5" spans="1:3" x14ac:dyDescent="0.25">
      <c r="A5" s="7" t="s">
        <v>129</v>
      </c>
      <c r="B5" s="7">
        <v>0</v>
      </c>
    </row>
    <row r="6" spans="1:3" x14ac:dyDescent="0.25">
      <c r="A6" s="7" t="s">
        <v>130</v>
      </c>
      <c r="B6" s="7">
        <v>0</v>
      </c>
    </row>
    <row r="7" spans="1:3" x14ac:dyDescent="0.25">
      <c r="A7" s="7" t="s">
        <v>131</v>
      </c>
      <c r="B7" s="7">
        <v>1</v>
      </c>
    </row>
    <row r="8" spans="1:3" x14ac:dyDescent="0.25">
      <c r="A8" s="7" t="s">
        <v>132</v>
      </c>
      <c r="B8" s="7">
        <v>0</v>
      </c>
    </row>
    <row r="9" spans="1:3" x14ac:dyDescent="0.25">
      <c r="A9" s="7" t="s">
        <v>133</v>
      </c>
      <c r="B9" s="7">
        <v>1</v>
      </c>
    </row>
    <row r="10" spans="1:3" x14ac:dyDescent="0.25">
      <c r="A10" s="7" t="s">
        <v>134</v>
      </c>
      <c r="C10" s="7" t="s">
        <v>135</v>
      </c>
    </row>
    <row r="11" spans="1:3" x14ac:dyDescent="0.25">
      <c r="A11" s="7" t="s">
        <v>136</v>
      </c>
      <c r="B11" s="7">
        <v>1</v>
      </c>
    </row>
    <row r="12" spans="1:3" x14ac:dyDescent="0.25">
      <c r="A12" s="7" t="s">
        <v>137</v>
      </c>
      <c r="B12" s="7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2E39B334B7748BECCC79F872D5D27" ma:contentTypeVersion="15" ma:contentTypeDescription="Crée un document." ma:contentTypeScope="" ma:versionID="5259cbe5fbb41bd8c4263de4d5acbf55">
  <xsd:schema xmlns:xsd="http://www.w3.org/2001/XMLSchema" xmlns:xs="http://www.w3.org/2001/XMLSchema" xmlns:p="http://schemas.microsoft.com/office/2006/metadata/properties" xmlns:ns2="baa18ffd-53b1-45f2-a6ac-a3526bdb920a" xmlns:ns3="b223d266-4dda-40f0-ab3d-12b1f754e5e9" targetNamespace="http://schemas.microsoft.com/office/2006/metadata/properties" ma:root="true" ma:fieldsID="f3038a04b04f445983b188b5bc0ee5a7" ns2:_="" ns3:_="">
    <xsd:import namespace="baa18ffd-53b1-45f2-a6ac-a3526bdb920a"/>
    <xsd:import namespace="b223d266-4dda-40f0-ab3d-12b1f754e5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18ffd-53b1-45f2-a6ac-a3526bdb92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23d266-4dda-40f0-ab3d-12b1f754e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ea39290-bde5-4eda-b187-9d67e2d5b1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23d266-4dda-40f0-ab3d-12b1f754e5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EE6AC0-5835-48C3-A0E8-0F5D87B37019}"/>
</file>

<file path=customXml/itemProps2.xml><?xml version="1.0" encoding="utf-8"?>
<ds:datastoreItem xmlns:ds="http://schemas.openxmlformats.org/officeDocument/2006/customXml" ds:itemID="{C2CDDD79-8D74-4BE7-8B98-19C70B9CEC72}"/>
</file>

<file path=customXml/itemProps3.xml><?xml version="1.0" encoding="utf-8"?>
<ds:datastoreItem xmlns:ds="http://schemas.openxmlformats.org/officeDocument/2006/customXml" ds:itemID="{F40A2D9D-724E-44E9-92E2-431B6C6EE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16</vt:i4>
      </vt:variant>
    </vt:vector>
  </HeadingPairs>
  <TitlesOfParts>
    <vt:vector size="20" baseType="lpstr">
      <vt:lpstr>Page de garde</vt:lpstr>
      <vt:lpstr>DPGF</vt:lpstr>
      <vt:lpstr>Paramètres</vt:lpstr>
      <vt:lpstr>Version</vt:lpstr>
      <vt:lpstr>CODELOT</vt:lpstr>
      <vt:lpstr>CPVILLEDOSSIER</vt:lpstr>
      <vt:lpstr>DATEVALEUR</vt:lpstr>
      <vt:lpstr>DPGF!Impression_des_titres</vt:lpstr>
      <vt:lpstr>INDICELOT</vt:lpstr>
      <vt:lpstr>NUMDOSSIER</vt:lpstr>
      <vt:lpstr>PARCELLEDOSSIER</vt:lpstr>
      <vt:lpstr>PHASELOT</vt:lpstr>
      <vt:lpstr>RUEDOSSIER</vt:lpstr>
      <vt:lpstr>TAUXTVA1</vt:lpstr>
      <vt:lpstr>TAUXTVA2</vt:lpstr>
      <vt:lpstr>TAUXTVA3</vt:lpstr>
      <vt:lpstr>TAUXTVA4</vt:lpstr>
      <vt:lpstr>TITREDOC</vt:lpstr>
      <vt:lpstr>TITREDOSSIER</vt:lpstr>
      <vt:lpstr>TITRELOT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Mario LOREAU</cp:lastModifiedBy>
  <dcterms:created xsi:type="dcterms:W3CDTF">2025-05-15T17:51:58Z</dcterms:created>
  <dcterms:modified xsi:type="dcterms:W3CDTF">2025-05-15T17:52:10Z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0x0101004292E39B334B7748BECCC79F872D5D27</vt:lpwstr>
  </property>
</Properties>
</file>