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T:\Chantier\24.09 - ARC PROMOTION_SAXG_47lgts_Forest-ANGERS\2 - ETUDES\5 - DCE\3 - Descriptif\"/>
    </mc:Choice>
  </mc:AlternateContent>
  <xr:revisionPtr revIDLastSave="0" documentId="13_ncr:1_{BDED83C0-619E-4543-BCD3-C38D2531550C}" xr6:coauthVersionLast="47" xr6:coauthVersionMax="47" xr10:uidLastSave="{00000000-0000-0000-0000-000000000000}"/>
  <bookViews>
    <workbookView xWindow="-120" yWindow="-120" windowWidth="29040" windowHeight="17640" activeTab="1" xr2:uid="{00000000-000D-0000-FFFF-FFFF00000000}"/>
  </bookViews>
  <sheets>
    <sheet name="Page de garde" sheetId="1" r:id="rId1"/>
    <sheet name="DPGF" sheetId="2" r:id="rId2"/>
    <sheet name="Paramètres" sheetId="3" state="hidden" r:id="rId3"/>
    <sheet name="Version" sheetId="4" state="hidden" r:id="rId4"/>
  </sheets>
  <definedNames>
    <definedName name="CODELOT">Paramètres!$C$9</definedName>
    <definedName name="CPVILLEDOSSIER">Paramètres!$C$26:$J$26</definedName>
    <definedName name="DATEVALEUR">Paramètres!$C$13</definedName>
    <definedName name="_xlnm.Print_Titles" localSheetId="1">DPGF!$1:$3</definedName>
    <definedName name="INDICELOT">Paramètres!$C$17</definedName>
    <definedName name="NUMDOSSIER">Paramètres!$C$7</definedName>
    <definedName name="OBSERVATIONCONSULTE">#REF!</definedName>
    <definedName name="PARCELLEDOSSIER">Paramètres!$C$28:$J$28</definedName>
    <definedName name="PHASELOT">Paramètres!$C$15</definedName>
    <definedName name="RUEDOSSIER">Paramètres!$C$24:$J$24</definedName>
    <definedName name="TAUXTVA1">Paramètres!$C$19</definedName>
    <definedName name="TAUXTVA2">Paramètres!$C$20</definedName>
    <definedName name="TAUXTVA3">Paramètres!$C$21</definedName>
    <definedName name="TAUXTVA4">Paramètres!$C$22</definedName>
    <definedName name="TIERSADRSSPOS">#REF!</definedName>
    <definedName name="TIERSBTPOS">#REF!</definedName>
    <definedName name="TIERSCONTACT">#REF!</definedName>
    <definedName name="TIERSCP">#REF!</definedName>
    <definedName name="TIERSEMAIL">#REF!</definedName>
    <definedName name="TIERSFAX">#REF!</definedName>
    <definedName name="TIERSLOCALITE">#REF!</definedName>
    <definedName name="TIERSNOM">#REF!</definedName>
    <definedName name="TIERSTEL">#REF!</definedName>
    <definedName name="TIERSTELP">#REF!</definedName>
    <definedName name="TIERSVILLE">#REF!</definedName>
    <definedName name="TITREDOC">Paramètres!$C$3:$J$3</definedName>
    <definedName name="TITREDOSSIER">Paramètres!$C$5:$J$5</definedName>
    <definedName name="TITRELOT">Paramètres!$C$11:$J$11</definedName>
  </definedNames>
  <calcPr calcId="191029"/>
</workbook>
</file>

<file path=xl/calcChain.xml><?xml version="1.0" encoding="utf-8"?>
<calcChain xmlns="http://schemas.openxmlformats.org/spreadsheetml/2006/main">
  <c r="AA97" i="3" l="1"/>
  <c r="AA8" i="3"/>
  <c r="G332" i="2"/>
  <c r="G322" i="2"/>
  <c r="G317" i="2"/>
  <c r="G316" i="2"/>
  <c r="G318" i="2" s="1"/>
  <c r="K311" i="2"/>
  <c r="K309" i="2"/>
  <c r="K297" i="2"/>
  <c r="K294" i="2"/>
  <c r="K289" i="2"/>
  <c r="K283" i="2"/>
  <c r="K280" i="2"/>
  <c r="K277" i="2"/>
  <c r="K274" i="2"/>
  <c r="K271" i="2"/>
  <c r="K268" i="2"/>
  <c r="K265" i="2"/>
  <c r="K260" i="2"/>
  <c r="K257" i="2"/>
  <c r="K253" i="2"/>
  <c r="K250" i="2"/>
  <c r="K248" i="2"/>
  <c r="K245" i="2"/>
  <c r="K242" i="2"/>
  <c r="K238" i="2"/>
  <c r="K235" i="2"/>
  <c r="K232" i="2"/>
  <c r="K229" i="2"/>
  <c r="K226" i="2"/>
  <c r="K223" i="2"/>
  <c r="K220" i="2"/>
  <c r="K217" i="2"/>
  <c r="K214" i="2"/>
  <c r="K211" i="2"/>
  <c r="K208" i="2"/>
  <c r="K205" i="2"/>
  <c r="K199" i="2"/>
  <c r="K193" i="2"/>
  <c r="K190" i="2"/>
  <c r="K187" i="2"/>
  <c r="K183" i="2"/>
  <c r="K180" i="2"/>
  <c r="K176" i="2"/>
  <c r="K173" i="2"/>
  <c r="K170" i="2"/>
  <c r="K167" i="2"/>
  <c r="K164" i="2"/>
  <c r="K155" i="2"/>
  <c r="K152" i="2"/>
  <c r="K148" i="2"/>
  <c r="K145" i="2"/>
  <c r="K143" i="2"/>
  <c r="K140" i="2"/>
  <c r="K137" i="2"/>
  <c r="K134" i="2"/>
  <c r="K131" i="2"/>
  <c r="K128" i="2"/>
  <c r="K121" i="2"/>
  <c r="K118" i="2"/>
  <c r="K113" i="2"/>
  <c r="K110" i="2"/>
  <c r="K100" i="2"/>
  <c r="K97" i="2"/>
  <c r="K94" i="2"/>
  <c r="K91" i="2"/>
  <c r="K88" i="2"/>
  <c r="K82" i="2"/>
  <c r="K78" i="2"/>
  <c r="K74" i="2"/>
  <c r="K71" i="2"/>
  <c r="K68" i="2"/>
  <c r="K65" i="2"/>
  <c r="K62" i="2"/>
  <c r="K54" i="2"/>
  <c r="G306" i="2" s="1"/>
  <c r="K49" i="2"/>
  <c r="G44" i="2"/>
  <c r="K38" i="2"/>
  <c r="K35" i="2"/>
  <c r="K33" i="2"/>
  <c r="K31" i="2"/>
  <c r="K28" i="2"/>
  <c r="K25" i="2"/>
  <c r="K22" i="2"/>
  <c r="K20" i="2"/>
  <c r="K18" i="2"/>
  <c r="K16" i="2"/>
  <c r="K14" i="2"/>
  <c r="G323" i="2" s="1"/>
  <c r="G12" i="2"/>
  <c r="G11" i="2"/>
  <c r="G10" i="2"/>
  <c r="G85" i="1"/>
  <c r="G83" i="1"/>
  <c r="G81" i="1"/>
  <c r="G79" i="1"/>
  <c r="E71" i="1"/>
  <c r="E66" i="1"/>
  <c r="E62" i="1"/>
  <c r="E20" i="1"/>
  <c r="E11" i="1"/>
  <c r="G324" i="2" l="1"/>
  <c r="G328" i="2"/>
  <c r="G331" i="2"/>
  <c r="G333" i="2" s="1"/>
  <c r="AA1" i="3" s="1"/>
  <c r="G305" i="2"/>
  <c r="G307" i="2" s="1"/>
  <c r="G43" i="2"/>
  <c r="G45" i="2" s="1"/>
  <c r="AA33" i="3" l="1"/>
  <c r="AA37" i="3"/>
  <c r="AA3" i="3"/>
  <c r="AA42" i="3" l="1"/>
  <c r="AA12" i="3"/>
  <c r="AA13" i="3" s="1"/>
  <c r="AA27" i="3"/>
  <c r="AA4" i="3"/>
  <c r="AA5" i="3" s="1"/>
  <c r="AA18" i="3" l="1"/>
  <c r="AA10" i="3"/>
  <c r="AA19" i="3"/>
  <c r="AA73" i="3"/>
  <c r="AA65" i="3"/>
  <c r="AA32" i="3"/>
  <c r="AA15" i="3"/>
  <c r="AA9" i="3" s="1"/>
  <c r="AA24" i="3"/>
  <c r="AA23" i="3"/>
  <c r="AA14" i="3"/>
  <c r="AA7" i="3"/>
  <c r="AA6" i="3"/>
  <c r="AA47" i="3" l="1"/>
  <c r="AA95" i="3"/>
  <c r="AA77" i="3"/>
  <c r="AA91" i="3"/>
  <c r="AA35" i="3" s="1"/>
  <c r="AA26" i="3"/>
  <c r="AA57" i="3"/>
  <c r="AA45" i="3"/>
  <c r="AA43" i="3"/>
  <c r="AA20" i="3"/>
  <c r="AA69" i="3" s="1"/>
  <c r="AA61" i="3" s="1"/>
  <c r="AA53" i="3" s="1"/>
  <c r="AA36" i="3" s="1"/>
  <c r="AA46" i="3"/>
  <c r="AA29" i="3"/>
  <c r="AA28" i="3"/>
  <c r="AA41" i="3"/>
  <c r="AA38" i="3"/>
  <c r="AA22" i="3"/>
  <c r="AA21" i="3"/>
  <c r="AA11" i="3"/>
  <c r="AA87" i="3"/>
  <c r="AA83" i="3" s="1"/>
  <c r="AA76" i="3" s="1"/>
  <c r="AA68" i="3" s="1"/>
  <c r="AA60" i="3" s="1"/>
  <c r="AA52" i="3" s="1"/>
  <c r="AA51" i="3"/>
  <c r="AA16" i="3"/>
  <c r="AA93" i="3"/>
  <c r="AA89" i="3" s="1"/>
  <c r="AA25" i="3" s="1"/>
  <c r="AA50" i="3"/>
  <c r="AA34" i="3"/>
  <c r="AA94" i="3" l="1"/>
  <c r="AA90" i="3" s="1"/>
  <c r="AA85" i="3"/>
  <c r="AA80" i="3" s="1"/>
  <c r="AA72" i="3" s="1"/>
  <c r="AA64" i="3" s="1"/>
  <c r="AA56" i="3" s="1"/>
  <c r="AA44" i="3" s="1"/>
  <c r="AA17" i="3"/>
  <c r="AA82" i="3" s="1"/>
  <c r="AA96" i="3"/>
  <c r="AA79" i="3"/>
  <c r="AA71" i="3"/>
  <c r="AA63" i="3" s="1"/>
  <c r="AA55" i="3" s="1"/>
  <c r="AA40" i="3" s="1"/>
  <c r="AA92" i="3"/>
  <c r="AA88" i="3" s="1"/>
  <c r="AA84" i="3" s="1"/>
  <c r="AA78" i="3" s="1"/>
  <c r="AA70" i="3" s="1"/>
  <c r="AA62" i="3" s="1"/>
  <c r="AA54" i="3" s="1"/>
  <c r="AA86" i="3" l="1"/>
  <c r="AA81" i="3" s="1"/>
  <c r="AA74" i="3" s="1"/>
  <c r="AA66" i="3" s="1"/>
  <c r="AA58" i="3" s="1"/>
  <c r="AA48" i="3" s="1"/>
  <c r="AA30" i="3"/>
  <c r="AA75" i="3"/>
  <c r="AA67" i="3" s="1"/>
  <c r="AA59" i="3" s="1"/>
  <c r="AA49" i="3" s="1"/>
  <c r="AA31" i="3" s="1"/>
  <c r="AA39" i="3"/>
  <c r="AA98" i="3" l="1"/>
  <c r="AA2" i="3" s="1"/>
  <c r="D3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K100" authorId="0" shapeId="0" xr:uid="{00000000-0006-0000-0100-000001000000}">
      <text>
        <r>
          <rPr>
            <sz val="8"/>
            <color indexed="81"/>
            <rFont val="Tahoma"/>
            <family val="2"/>
          </rPr>
          <t>pour mémoire</t>
        </r>
      </text>
    </comment>
    <comment ref="K113" authorId="0" shapeId="0" xr:uid="{00000000-0006-0000-0100-000002000000}">
      <text>
        <r>
          <rPr>
            <sz val="8"/>
            <color indexed="81"/>
            <rFont val="Tahoma"/>
            <family val="2"/>
          </rPr>
          <t>pour mémoire</t>
        </r>
      </text>
    </comment>
    <comment ref="K121" authorId="0" shapeId="0" xr:uid="{00000000-0006-0000-0100-000003000000}">
      <text>
        <r>
          <rPr>
            <sz val="8"/>
            <color indexed="81"/>
            <rFont val="Tahoma"/>
            <family val="2"/>
          </rPr>
          <t>pour mémoire</t>
        </r>
      </text>
    </comment>
    <comment ref="K137" authorId="0" shapeId="0" xr:uid="{00000000-0006-0000-0100-000004000000}">
      <text>
        <r>
          <rPr>
            <sz val="8"/>
            <color indexed="81"/>
            <rFont val="Tahoma"/>
            <family val="2"/>
          </rPr>
          <t>pour mémoire</t>
        </r>
      </text>
    </comment>
    <comment ref="K140" authorId="0" shapeId="0" xr:uid="{00000000-0006-0000-0100-000005000000}">
      <text>
        <r>
          <rPr>
            <sz val="8"/>
            <color indexed="81"/>
            <rFont val="Tahoma"/>
            <family val="2"/>
          </rPr>
          <t>pour mémoire</t>
        </r>
      </text>
    </comment>
    <comment ref="K143" authorId="0" shapeId="0" xr:uid="{00000000-0006-0000-0100-000006000000}">
      <text>
        <r>
          <rPr>
            <sz val="8"/>
            <color indexed="81"/>
            <rFont val="Tahoma"/>
            <family val="2"/>
          </rPr>
          <t>pour mémoire</t>
        </r>
      </text>
    </comment>
    <comment ref="K190" authorId="0" shapeId="0" xr:uid="{00000000-0006-0000-0100-000007000000}">
      <text>
        <r>
          <rPr>
            <sz val="8"/>
            <color indexed="81"/>
            <rFont val="Tahoma"/>
            <family val="2"/>
          </rPr>
          <t>pour mémoire</t>
        </r>
      </text>
    </comment>
    <comment ref="K193" authorId="0" shapeId="0" xr:uid="{00000000-0006-0000-0100-000008000000}">
      <text>
        <r>
          <rPr>
            <sz val="8"/>
            <color indexed="81"/>
            <rFont val="Tahoma"/>
            <family val="2"/>
          </rPr>
          <t>pour mémoire</t>
        </r>
      </text>
    </comment>
    <comment ref="K211" authorId="0" shapeId="0" xr:uid="{00000000-0006-0000-0100-000009000000}">
      <text>
        <r>
          <rPr>
            <sz val="8"/>
            <color indexed="81"/>
            <rFont val="Tahoma"/>
            <family val="2"/>
          </rPr>
          <t>pour mémoire</t>
        </r>
      </text>
    </comment>
    <comment ref="K229" authorId="0" shapeId="0" xr:uid="{00000000-0006-0000-0100-00000A000000}">
      <text>
        <r>
          <rPr>
            <sz val="8"/>
            <color indexed="81"/>
            <rFont val="Tahoma"/>
            <family val="2"/>
          </rPr>
          <t>pour mémoire</t>
        </r>
      </text>
    </comment>
    <comment ref="K245" authorId="0" shapeId="0" xr:uid="{00000000-0006-0000-0100-00000B000000}">
      <text>
        <r>
          <rPr>
            <sz val="8"/>
            <color indexed="81"/>
            <rFont val="Tahoma"/>
            <family val="2"/>
          </rPr>
          <t>pour mémoire</t>
        </r>
      </text>
    </comment>
    <comment ref="K248" authorId="0" shapeId="0" xr:uid="{00000000-0006-0000-0100-00000C000000}">
      <text>
        <r>
          <rPr>
            <sz val="8"/>
            <color indexed="81"/>
            <rFont val="Tahoma"/>
            <family val="2"/>
          </rPr>
          <t>pour mémoire</t>
        </r>
      </text>
    </comment>
    <comment ref="K250" authorId="0" shapeId="0" xr:uid="{00000000-0006-0000-0100-00000D000000}">
      <text>
        <r>
          <rPr>
            <sz val="8"/>
            <color indexed="81"/>
            <rFont val="Tahoma"/>
            <family val="2"/>
          </rPr>
          <t>pour mémoire</t>
        </r>
      </text>
    </comment>
    <comment ref="K253" authorId="0" shapeId="0" xr:uid="{00000000-0006-0000-0100-00000E000000}">
      <text>
        <r>
          <rPr>
            <sz val="8"/>
            <color indexed="81"/>
            <rFont val="Tahoma"/>
            <family val="2"/>
          </rPr>
          <t>pour mémoire</t>
        </r>
      </text>
    </comment>
  </commentList>
</comments>
</file>

<file path=xl/sharedStrings.xml><?xml version="1.0" encoding="utf-8"?>
<sst xmlns="http://schemas.openxmlformats.org/spreadsheetml/2006/main" count="688" uniqueCount="405">
  <si>
    <t>Dossier</t>
  </si>
  <si>
    <t>Date</t>
  </si>
  <si>
    <t>Phase</t>
  </si>
  <si>
    <t>Indice</t>
  </si>
  <si>
    <t>MAITRE D'OUVRAGE
SCCV ARC PROMOTION OUEST
1 rue Geneviève de Gaulle Anthonioz
35 000 RENNES</t>
  </si>
  <si>
    <t>ACOUSTICIEN : 
    ALHYANGE
    1 BD Paul Chabas
    44100 Nantes
    Tél : 02 85 67 00 80
    Mél : grandouest@alhyange.com</t>
  </si>
  <si>
    <t>PAYSAGISTE : 
    Arts des Villes et des Champs
    2 lotissement de la Garenne
    49330 ETRICHE
    Tél : 07 89 79 42 49
    Mél : contact@arts-villes-et-champs.fr</t>
  </si>
  <si>
    <t>BE STRUCTURE : 
    STBAT
    32 rue du Landreau
    49070 ANGERS
    Tél : 02 41 87 65 58
    Mél : c.david@stbat.fr</t>
  </si>
  <si>
    <t>BE FLUIDES : 
    AB INGENIERIE
    21 rue du Hanipet
    49124 SAINT BARTHELEMY D'ANJOU
    Tél : 02.41.34.97.18
    Mél : betfluides@ab-ingenierie.com</t>
  </si>
  <si>
    <t>ECONOMISTE DE LA CONSTRUCTION : 
    GOUSSET INGENIERIE ET COORDINATION
    20 rue Gustave Mareau
    49000 ANGERS
    Tél : 02 41 25 34 60
    Mél : contact@goussetsas.fr</t>
  </si>
  <si>
    <t>ARCHITECTE : 
    STUDIO D'ARCHITECTURE XAVIER GAYRAUD
    6 rue des Lices
    49100 ANGERS
    Tél : 02.72.47.03.95
    Mél : info@studio-archi.com</t>
  </si>
  <si>
    <t>NIV</t>
  </si>
  <si>
    <t>CODE</t>
  </si>
  <si>
    <t>CODE_CAO</t>
  </si>
  <si>
    <t>TITRE1</t>
  </si>
  <si>
    <t>M1</t>
  </si>
  <si>
    <t>M2</t>
  </si>
  <si>
    <t>U</t>
  </si>
  <si>
    <t>QTE</t>
  </si>
  <si>
    <t>QTEENTR</t>
  </si>
  <si>
    <t>CRM</t>
  </si>
  <si>
    <t>CRT</t>
  </si>
  <si>
    <t>VAROPT</t>
  </si>
  <si>
    <t>TVA</t>
  </si>
  <si>
    <t>MARQUE</t>
  </si>
  <si>
    <t>REF</t>
  </si>
  <si>
    <t>COMM</t>
  </si>
  <si>
    <t>LOC</t>
  </si>
  <si>
    <t>Niveau</t>
  </si>
  <si>
    <t>Code</t>
  </si>
  <si>
    <t>Code CAO</t>
  </si>
  <si>
    <t>Désignation</t>
  </si>
  <si>
    <t>Qté</t>
  </si>
  <si>
    <t>Qté
Entr.</t>
  </si>
  <si>
    <t>P.U. HT</t>
  </si>
  <si>
    <t>P.T. HT</t>
  </si>
  <si>
    <t>Variante
Option</t>
  </si>
  <si>
    <t>Numéro
 Option</t>
  </si>
  <si>
    <t>Taux TVA</t>
  </si>
  <si>
    <t>Marque</t>
  </si>
  <si>
    <t>Référence</t>
  </si>
  <si>
    <t>Commentaire</t>
  </si>
  <si>
    <t>Localisation</t>
  </si>
  <si>
    <t>Lot n°2</t>
  </si>
  <si>
    <t>GROS OEUVRE</t>
  </si>
  <si>
    <t>Non localisé</t>
  </si>
  <si>
    <t>2.2</t>
  </si>
  <si>
    <t>REPORTING DES CONSOMMATIONS, GESTION DES DECHETS ET BILAN CARBONE</t>
  </si>
  <si>
    <t>3.&amp;</t>
  </si>
  <si>
    <t>Total H.T. :</t>
  </si>
  <si>
    <t>Total T.V.A. (20%) :</t>
  </si>
  <si>
    <t>Total T.T.C. :</t>
  </si>
  <si>
    <t>2.6</t>
  </si>
  <si>
    <t>INSTALLATIONS DE CHANTIER</t>
  </si>
  <si>
    <t>2.6.1</t>
  </si>
  <si>
    <t>Installation de chantier</t>
  </si>
  <si>
    <t>ENS</t>
  </si>
  <si>
    <t>9.&amp;</t>
  </si>
  <si>
    <t>2.6.2</t>
  </si>
  <si>
    <t>Branchement électrique de chantier</t>
  </si>
  <si>
    <t>2.6.3</t>
  </si>
  <si>
    <t>Panneau de chantier</t>
  </si>
  <si>
    <t>2.6.4</t>
  </si>
  <si>
    <t>Dispositif de sécurité</t>
  </si>
  <si>
    <t>2.6.5</t>
  </si>
  <si>
    <t>Clôture de chantier extérieure</t>
  </si>
  <si>
    <t>ML</t>
  </si>
  <si>
    <t>9.L</t>
  </si>
  <si>
    <t xml:space="preserve">Localisation : 
- Les clôtures de chantier seront mis en place lors des travaux de démolition du bâtiment existant et resteront en place jusqu'à la fin de l'opération.
- Le lot Gros oeuvre devra prendre en charge la dépose et l'évacuation des clôtures en fin d'opération.
</t>
  </si>
  <si>
    <t>2.6.6</t>
  </si>
  <si>
    <t>Portail</t>
  </si>
  <si>
    <t xml:space="preserve">Localisation : 
- Le portail de chantier sera mis en place lors des travaux de démolition du bâtiment existant et restera en place jusqu'à la fin de l'opération.
- Le lot Gros oeuvre devra prendre en charge la dépose et l'évacuation du portail en fin d'opération.
</t>
  </si>
  <si>
    <t>2.6.7</t>
  </si>
  <si>
    <t>Taxes dont frais de voirie</t>
  </si>
  <si>
    <t xml:space="preserve">Localisation : 
- A prévoir pour occupation de la voirie 
</t>
  </si>
  <si>
    <t>2.6.8</t>
  </si>
  <si>
    <t>Implantation - Piquetage - Niveaux</t>
  </si>
  <si>
    <t>FT</t>
  </si>
  <si>
    <t>2.6.9</t>
  </si>
  <si>
    <t>Constat d'huissier</t>
  </si>
  <si>
    <t>2.6.10</t>
  </si>
  <si>
    <t>Mise en place des moyens de levage</t>
  </si>
  <si>
    <t xml:space="preserve">Localisation : 
- Moyens de levage pour les travaux de gros oeuvre
</t>
  </si>
  <si>
    <t>2.6.11</t>
  </si>
  <si>
    <t>D.I.C.T.</t>
  </si>
  <si>
    <t>2.8</t>
  </si>
  <si>
    <t xml:space="preserve">DESCRIPTION DES OUVRAGES DE GROS ŒUVRE </t>
  </si>
  <si>
    <t>2.8.1</t>
  </si>
  <si>
    <t>TERRASSEMENTS</t>
  </si>
  <si>
    <t>2.8.1.2</t>
  </si>
  <si>
    <t>Désignation et localisation</t>
  </si>
  <si>
    <t>2.8.1.2.1</t>
  </si>
  <si>
    <t>Fouilles en rigoles ou en puits</t>
  </si>
  <si>
    <t>M3</t>
  </si>
  <si>
    <t xml:space="preserve">Localisation : 
- Se reporter aux plans du BET structures
- Toutes les fouilles nécessaires à la bonne réalisation des travaux 
- Fosses ascenseurs
</t>
  </si>
  <si>
    <t>5.&amp;</t>
  </si>
  <si>
    <t>2.8.1.3</t>
  </si>
  <si>
    <t>Remblais</t>
  </si>
  <si>
    <t>2.8.1.3.1</t>
  </si>
  <si>
    <t xml:space="preserve">Localisation : 
- Remblai des vides de fouilles après exécution des ouvrages en infrastructures :
	* À l'intérieur et à l'extérieur du bâtiment, remblai des tranchées suite à la réalisation des fondations
- Se reporter aux plans du BET structures
</t>
  </si>
  <si>
    <t>4.&amp;</t>
  </si>
  <si>
    <t>2.8.2</t>
  </si>
  <si>
    <t>CANALISATIONS</t>
  </si>
  <si>
    <t>2.8.2.1</t>
  </si>
  <si>
    <t>Principes généraux</t>
  </si>
  <si>
    <t>2.8.2.1.1</t>
  </si>
  <si>
    <t>Réseau hydrocarbures</t>
  </si>
  <si>
    <t>2.8.2.1.1.1</t>
  </si>
  <si>
    <t>Réseaux hydrocarbures</t>
  </si>
  <si>
    <t xml:space="preserve">Localisation : 
Bâtiments collectifs A et B:
- Réseaux hydrocarbures dans parc de stationnement.
</t>
  </si>
  <si>
    <t>2.8.2.1.1.2</t>
  </si>
  <si>
    <t>Séparateur à hydrocarbures</t>
  </si>
  <si>
    <t xml:space="preserve">Localisation : 
Bâtiments A et B :
- Séparateur à hydrocarbures parc de stationnement.
</t>
  </si>
  <si>
    <t>2.8.2.1.1.3</t>
  </si>
  <si>
    <t>Alarme optique et acoustique séparateur à hydrocarbures</t>
  </si>
  <si>
    <t xml:space="preserve">Localisation : 
Bâtiments A et B :
- Alarme séparateur à hydrocarbures parc de stationnement.
</t>
  </si>
  <si>
    <t>2.8.2.1.1.4</t>
  </si>
  <si>
    <t>Avaloirs de sol</t>
  </si>
  <si>
    <t xml:space="preserve">Localisation : 
Bâtiments A et B :
- Avaloirs de sol parc de stationnement, suivants plans
</t>
  </si>
  <si>
    <t>2.8.2.1.1.5</t>
  </si>
  <si>
    <t>Caniveaux à grille</t>
  </si>
  <si>
    <t xml:space="preserve">Localisation : 
Bâtiments A et B :
- Au pied des portes relevables d'accès au parking
- Au droit des portes extérieures : Portes de halls, portes local vélos et porte transformateur.
Logements individuels :
- Au droit des portes d'entrée.
</t>
  </si>
  <si>
    <t>6.&amp;</t>
  </si>
  <si>
    <t>2.8.2.1.2</t>
  </si>
  <si>
    <t>Réseaux d'eaux pluviales</t>
  </si>
  <si>
    <t xml:space="preserve">Localisation :  </t>
  </si>
  <si>
    <t xml:space="preserve">Bâtiments collectifs A et B :
- Collecteur des EP dans l'emprise des planchers  jusqu'à 1 m à l’extérieur  du bâtiment et terrasses
Logements individuels :
- Collecteur des EP dans l'emprise des planchers  jusqu'à 1 m à l’extérieur  des pavillons et terrasses
</t>
  </si>
  <si>
    <t>2.8.2.1.3</t>
  </si>
  <si>
    <t>Réseaux eaux usées, eaux vannes</t>
  </si>
  <si>
    <t xml:space="preserve">Bâtiments collectifs A et B :
- Collecte au pied de chaque appareil sanitaire, attentes,   siphons de sol  … etc.  ; pour l'ensemble des bâtiments jusqu'à 1 m à l'extérieure du bâtiment 
Logements individuels:
- Collecte au pied de chaque appareil sanitaire, attentes,   siphons de sol  … etc.  ; pour l'ensemble des pavillons jusqu'à 1 m à l'extérieure du pavillon </t>
  </si>
  <si>
    <t>2.8.2.2</t>
  </si>
  <si>
    <t>Fourreaux techniques</t>
  </si>
  <si>
    <t>2.8.2.2.1</t>
  </si>
  <si>
    <t>Réseau ENEDIS</t>
  </si>
  <si>
    <t xml:space="preserve">Localisation :    
Bâtiment collectifs A : 
- Prévoir la fourniture et pose, sous dallage du REZ DE CHAUSSÉE, de 1 fourreau de 160 mm TPC depuis le transformateur et jusqu''au pied de la colonne électrique. Le fourreau devra être continu.
- Prévoir la fourniture et pose, sous dallage du REZ DE CHAUSSÉE, de 1 fourreau de 160 mm TPC depuis le transformateur et jusqu''à l'armoire IRVE. Le fourreau devra être continu.
Bâtiment collectif B : 
- Prévoir la fourniture et pose, sous dallage du REZ DE CHAUSSÉE, de 1 fourreau de 160 mm TPC depuis l’extérieur et jusqu''au pied de la colonne électrique. Le fourreau devra être continu.
- Prévoir la fourniture et pose, sous dallage du REZ DE CHAUSSÉE, de 1 fourreau de 160 mm TPC depuis l'extérieur et jusqu''à l'armoire IRVE. Le fourreau devra être continu.
Logements individuels : 
- Prévoir la fourniture et pose, sous dallage du REZ DE CHAUSSÉE, de 1 fourreau de 75 mm type ICTA 3522 IK10 depuis le coffret de coupure  jusqu'à la GTL de chaque pavillon. Le fourreau devra être continu entre le coffret de coupure et la GTL.
</t>
  </si>
  <si>
    <t>2.8.2.2.2</t>
  </si>
  <si>
    <t>Réseau téléphone / Fibre optique</t>
  </si>
  <si>
    <t xml:space="preserve">Localisation : 
Bâtiments collectifs A et B : 
- Prévoir la fourniture et pose, sous dallage du REZ DE CHAUSSÉE, de 4 fourreaux TPC aiguillés en PVC intérieur lisse 42/45 depuis la chambre de tirage à l'extérieur  jusqu''au local TELECOM du bâtiment A. Les fourreaux devront être continu entre la chambre de tirage et le local.
- Prévoir la fourniture et pose, sous dallage du REZ DE CHAUSSÉE, de 4 fourreaux TPC aiguillés en PVC intérieur lisse 42/45 depuis le local TELECOM du bâtiment A et jusqu''au pied de la colonne TELECOM du bâtiment B. Les fourreaux devront être continu.
Logements individuels : 
- Prévoir la fourniture et pose, sous dallage du REZ DE CHAUSSÉE, de 2 fourreaux de 28 mm type TSLT depuis la chambre de tirage extérieure jusqu'à la GTL de chaque logement. Les fourreaux devront être continu entre la chambre de tirage et la GTL.
</t>
  </si>
  <si>
    <t>2.8.2.2.3</t>
  </si>
  <si>
    <t>Réseau eau potable</t>
  </si>
  <si>
    <t xml:space="preserve">Localisation : 
Bâtiments collectifs A et B: 
- Prévoir la fourniture et pose, sous dallage du rez-de-chaussée, d'un fourreau aiguillé PVC annelé intérieur lisse bleu entre les gaines technique AEP et la façade.
- Prévoir la fourniture et pose, sous dallage du rez-de-chaussée, d'un fourreau aiguillé PVC annelé intérieur lisse bleu entre les gaines technique AEP et la façade.
- Prévoir la fourniture et pose, sous dallage du rez-de-chaussée, d'un fourreau aiguillé PVC annelé intérieur lisse bleu entre les gaines technique AEP et la bouche extérieure incongelable.
Logements individuels : 
- Prévoir la fourniture et pose, sous dallage du rez-de-chaussée, d'un fourreau aiguillé PVC annelé intérieur lisse bleu entre les citerneaux et les garages.
</t>
  </si>
  <si>
    <t>2.8.2.2.4</t>
  </si>
  <si>
    <t>Réseau frigorigène</t>
  </si>
  <si>
    <t xml:space="preserve">Localisation : 
Logements individuels :
- Prévoir la fourniture et pose, sous dallage du rez-de-chaussée, d'un fourreau aiguillé PVC de diamètre 160 mm et un fourreau de diamètre 60 mm pour le passage des fluides frigorigènes entre l'unité extérieure et l'unité intérieure pour chaque logement.
</t>
  </si>
  <si>
    <t>2.8.2.2.5</t>
  </si>
  <si>
    <t>Réseau courants forts</t>
  </si>
  <si>
    <t xml:space="preserve">Localisation : 
Bâtiments collectifs A et B : 
- Prévoir la fourniture et pose, sous dallage du rez-de-chaussée, de 2 fourreaux aiguillé PVC de diamètre 90 mm entre le tableau SG bâtiment A et le tableau SG bâtiment B.
- Prévoir la fourniture et pose, sous dallage du rez-de-chaussée, de 1 fourreau aiguillé PVC de diamètre 90 mm entre le tableau SG bâtiment A et l'extérieur pour le réseau éclairage.
Logements individuels :
- Prévoir la fourniture et pose, sous dallage du rez-de-chaussée, d'un fourreau aiguillé PVC de diamètre 90 mm entre l'unité extérieure  PAC et la GTL pour chaque logement.
- Prévoir la fourniture et pose, sous dallage du rez-de-chaussée, d'un fourreau aiguillé PVC de diamètre 90 mm entre les abris jardins et la GTL pour chaque logement.
</t>
  </si>
  <si>
    <t>2.8.2.3</t>
  </si>
  <si>
    <t>Regards</t>
  </si>
  <si>
    <t>2.8.2.3.1</t>
  </si>
  <si>
    <t>Regards extérieurs</t>
  </si>
  <si>
    <t>6.L</t>
  </si>
  <si>
    <t xml:space="preserve">Localisation : </t>
  </si>
  <si>
    <t>2.8.2.4</t>
  </si>
  <si>
    <t>Drainage</t>
  </si>
  <si>
    <t>2.8.2.4.1</t>
  </si>
  <si>
    <t>Drainage horizontal</t>
  </si>
  <si>
    <t xml:space="preserve">Localisation : 
Bâtiments collectifs A et B :
- En périphérie des bâtiments
Logements individuels :
- En périphéries des pavillons
</t>
  </si>
  <si>
    <t>2.8.2.4.2</t>
  </si>
  <si>
    <t>Bandes stériles gravillons</t>
  </si>
  <si>
    <t xml:space="preserve">Localisation : 
Bâtiments collectifs A et B : 
- Bandes stériles en gravillons sur la périphérie des bâtiments et au droit des espaces verts.
Logements individuels :
- Bandes stériles en gravillons sur la périphérie des pavillons et au droit des espaces verts.
</t>
  </si>
  <si>
    <t>2.8.2.5</t>
  </si>
  <si>
    <t>Nettoyage</t>
  </si>
  <si>
    <t>2.8.2.5.1</t>
  </si>
  <si>
    <t>Nettoyage des réseaux</t>
  </si>
  <si>
    <t xml:space="preserve">Localisation : 
- Pour tous les réseaux EU et EP sous dalle.
</t>
  </si>
  <si>
    <t>2.8.2.5.2</t>
  </si>
  <si>
    <t>Inspection canalisations</t>
  </si>
  <si>
    <t>2.8.3</t>
  </si>
  <si>
    <t>OUVRAGES EN INFRASTRUCTURES</t>
  </si>
  <si>
    <t>2.8.3.1</t>
  </si>
  <si>
    <t>Ouvrages de béton armé</t>
  </si>
  <si>
    <t>2.8.3.1.1</t>
  </si>
  <si>
    <t>Fosse ascenseur</t>
  </si>
  <si>
    <t xml:space="preserve">Localisation : 
Bâtiments A et B:
- Suivant plans béton : Fosse ascenseur pour chaque bâtiment
</t>
  </si>
  <si>
    <t>2.8.3.1.2</t>
  </si>
  <si>
    <t>Gros béton, béton de propreté</t>
  </si>
  <si>
    <t xml:space="preserve">Localisation : 
- Béton de remplissage des fondations 
- Béton de propreté d'épaisseur 0,05 m avant mise en œuvre des ouvrages de béton armé au contact avec le sol 
</t>
  </si>
  <si>
    <t>2.8.3.1.3</t>
  </si>
  <si>
    <t>Béton armé pour ouvrages en fondations</t>
  </si>
  <si>
    <t xml:space="preserve">Localisation : 
Bâtiments collectifs A et B, suivant plans béton :
- Massifs de fondations bâtiments y compris ouvrages extérieurs
- Semelles filantes : fondations bâtiments y compris ouvrages extérieurs
- Soubassements, amorces poteaux
Logements individuels, suivant plans béton :
- Massifs de fondations pavillons y compris ouvrages extérieurs
- Semelles filantes : fondations pavillons y compris ouvrages extérieurs
- Soubassements, amorces poteaux
</t>
  </si>
  <si>
    <t>2.8.3.1.4</t>
  </si>
  <si>
    <t>Maçonnerie en béton banché</t>
  </si>
  <si>
    <t xml:space="preserve">Localisation : 
Bâtiments collectifs A et B:
- Suivant plans béton 
Logements individuels:
- Suivant plans béton 
</t>
  </si>
  <si>
    <t>2.8.3.1.6</t>
  </si>
  <si>
    <t>Arase étanche</t>
  </si>
  <si>
    <t>2.8.3.1.7</t>
  </si>
  <si>
    <t>Protection des parois en contact avec les terres</t>
  </si>
  <si>
    <t>2.8.3.1.8</t>
  </si>
  <si>
    <t>Longrines</t>
  </si>
  <si>
    <t xml:space="preserve">Localisation : 
Bâtiments collectifs A et B:
- A prévoir suivant plan de structure y compris longrines murets extérieurs.
Logements individuels:
A prévoir suivant plan de structure y compris longrines murets extérieurs.
</t>
  </si>
  <si>
    <t>2.8.3.1.9</t>
  </si>
  <si>
    <t>Prise de terre</t>
  </si>
  <si>
    <t xml:space="preserve">Localisation : 
Bâtiments collectifs A et B:
- Sur le périmètre des bâtiments
Logements individuels:
- Sur le périmètre des pavillons
</t>
  </si>
  <si>
    <t>2.8.3.1.10</t>
  </si>
  <si>
    <t>Dalle portée</t>
  </si>
  <si>
    <t>2.8.3.1.10.1</t>
  </si>
  <si>
    <t>Dalle portée par les fondations en béton armé sur remblais</t>
  </si>
  <si>
    <t xml:space="preserve">Localisation : 
Bâtiments collectifs A et B, suivant plan béton:
- Ensemble des rez de chaussée comprenant  parc de stationnement , parties communes, locaux technique, sas, locaux vélos et locaux ménage.
Logements individuels:
- Ensemble des rez de chaussée comprenant  logements et garages.
</t>
  </si>
  <si>
    <t>2.8.3.1.10.2</t>
  </si>
  <si>
    <t>Surfacé avec traitement anti-poussière</t>
  </si>
  <si>
    <t xml:space="preserve">Localisation : 
Bâtiments collectifs A et B, suivant plan béton:
- Dallages parc de stationnement
- Dallages locaux techniques et sas
- Dallages des locaux vélos
Logements individuels:
- Dallages des garages
</t>
  </si>
  <si>
    <t>2.8.4</t>
  </si>
  <si>
    <t>OUVRAGES EN SUPERSTRUCTURES</t>
  </si>
  <si>
    <t>2.8.4.1</t>
  </si>
  <si>
    <t>Généralités</t>
  </si>
  <si>
    <t>2.8.4.2</t>
  </si>
  <si>
    <t>Voiles béton armé</t>
  </si>
  <si>
    <t xml:space="preserve">Localisation : 
Bâtiments collectifs A et B, suivant plans béton :
- Murs périphériques des immeubles collectifs
- Refends porteurs entre logements
- Refends cage d'escalier
- Cages d'ascenseurs
</t>
  </si>
  <si>
    <t>2.8.4.3</t>
  </si>
  <si>
    <t xml:space="preserve">Maçonnerie briques - R : 1.00 W/m²°C - 8 Mpa </t>
  </si>
  <si>
    <t xml:space="preserve">Localisation : 
Bâtiments collectifs A et B, suivant plans structure :
- Murs des façades 
Logements individuels, suivant plans de structure:
- Murs de façades et de refends des pavillons.
</t>
  </si>
  <si>
    <t>2.8.4.4</t>
  </si>
  <si>
    <t>Maçonnerie d'agglomérés blocs creux</t>
  </si>
  <si>
    <t xml:space="preserve">Localisation : 
Logements individuels :
- Maçonneries agglomérés des garages - Se reporter aux plans structures
</t>
  </si>
  <si>
    <t>2.8.4.5</t>
  </si>
  <si>
    <t>Poteaux intérieurs et extérieurs</t>
  </si>
  <si>
    <t xml:space="preserve">Localisation : 
Bâtiments collectifs A et B :
- A prévoir suivant plan de structure
Logements individuels :
- A prévoir suivant plan de structure
</t>
  </si>
  <si>
    <t>2.8.4.6</t>
  </si>
  <si>
    <t>Poutraison et consoles BA en retombées</t>
  </si>
  <si>
    <t xml:space="preserve">Localisation : 
Bâtiments collectifs A et B, suivant plans structure :
- Poutres isolées ou incorporées à des parois de toutes natures, support de plancher ou structures de toute nature à tous les niveaux
- linteaux
Logements individuels, suivant plans de structure:
- Poutres isolées ou incorporées à des parois de toutes natures, support de plancher ou structures de toute nature à tous les niveaux
- linteaux
</t>
  </si>
  <si>
    <t>2.8.4.7</t>
  </si>
  <si>
    <t>Plancher en superstructure</t>
  </si>
  <si>
    <t>2.8.4.7.3</t>
  </si>
  <si>
    <t>Plancher en béton armé</t>
  </si>
  <si>
    <t xml:space="preserve">Localisation : 
Bâtiments collectifs A et B, suivant plans structure :
- Planchers en béton armé
Logements individuels, suivant plans de structure:
- Planchers en béton armé
</t>
  </si>
  <si>
    <t>2.8.4.7.4</t>
  </si>
  <si>
    <t>Balcons béton</t>
  </si>
  <si>
    <t xml:space="preserve">Localisation : 
Bâtiments collectifs A et B:
- Balcons suivant plans bétons et architecte.
</t>
  </si>
  <si>
    <t>2.8.4.8</t>
  </si>
  <si>
    <t>Relevés, costières béton</t>
  </si>
  <si>
    <t xml:space="preserve">Localisation : 
Bâtiments collectifs A et B :
- Suivant plans béton et Architecte en périphérie des toitures terrasses accessibles et inaccessibles des bâtiments
</t>
  </si>
  <si>
    <t>2.8.4.9</t>
  </si>
  <si>
    <t>Acrotères béton</t>
  </si>
  <si>
    <t xml:space="preserve">Localisation : 
Bâtiments collectifs A et B:
- Suivant plans béton et Architecte en périphérie des toitures terrasses accessibles et inaccessibles des bâtiments
</t>
  </si>
  <si>
    <t>2.8.4.10</t>
  </si>
  <si>
    <t>Planelle de rive</t>
  </si>
  <si>
    <t xml:space="preserve">Localisation : 
Bâtiments collectifs A et B:
- En périphérie des planchers
Logements individuels:
- En périphérie des planchers
</t>
  </si>
  <si>
    <t>2.8.4.11</t>
  </si>
  <si>
    <t>Escaliers</t>
  </si>
  <si>
    <t>2.8.4.11.1</t>
  </si>
  <si>
    <t>2.8.4.11.2</t>
  </si>
  <si>
    <t>Escaliers balancés</t>
  </si>
  <si>
    <t xml:space="preserve">Localisation : 
Bâtiments collectifs A et B :
- Escaliers desservant tous les niveaux du rez de chaussée aux derniers niveaux.
</t>
  </si>
  <si>
    <t>2.8.5</t>
  </si>
  <si>
    <t>OUVRAGES DIVERS</t>
  </si>
  <si>
    <t>2.8.5.1</t>
  </si>
  <si>
    <t>Seuils</t>
  </si>
  <si>
    <t xml:space="preserve">Localisation : 
- Seuil de l'ensemble des portes donnant accès sur l'extérieur des bâtiments et pavillons.
- Seuil au droit des portes palière ascenseur afin de prendre en compte l'isolation dans les gaines d'ascenseur.
</t>
  </si>
  <si>
    <t>2.8.5.2</t>
  </si>
  <si>
    <t>Appuis</t>
  </si>
  <si>
    <t>Localisation : 
-  Appuis de l'ensemble des fenêtres et châssis fixes</t>
  </si>
  <si>
    <t>2.8.5.3</t>
  </si>
  <si>
    <t>Bandes de dressement</t>
  </si>
  <si>
    <t xml:space="preserve">Localisation : 
- Au parement intérieur du mur de façade au périmètre des croisées et châssis posés en applique
- Sur trois côtés au droit des portes extérieures posées en applique
</t>
  </si>
  <si>
    <t>2.8.5.4</t>
  </si>
  <si>
    <t>Feuillures</t>
  </si>
  <si>
    <t xml:space="preserve">Localisation : 
- Suivant plans : au droit des portes et châssis intérieurs dans murs bétons, notamment feuillures pour portes palières des logements des bâtiments collectifs.
</t>
  </si>
  <si>
    <t>2.8.5.5</t>
  </si>
  <si>
    <t>Produit noir et protection complémentaire</t>
  </si>
  <si>
    <t xml:space="preserve">Localisation : 
- Produit noir et protection sur  les ouvrages bétons enterrés.
</t>
  </si>
  <si>
    <t>2.8.5.6</t>
  </si>
  <si>
    <t xml:space="preserve">Trous et scellements </t>
  </si>
  <si>
    <t xml:space="preserve">Localisation : 
- Trous et scellements suivants demandes des autres lots.
Nota : Prendre en compte les réservations pour :
 - L'encastrement des canalisations d'évacuation EU des douches
 - L'encastrement des alimentations EF et ECS des robinetteries au droit des voiles bétons.
 - L'encastrement des alimentations des radiateurs au droit des voiles bétons.
</t>
  </si>
  <si>
    <t>2.8.5.7</t>
  </si>
  <si>
    <t>Pose coffrets techniques</t>
  </si>
  <si>
    <t>u</t>
  </si>
  <si>
    <t xml:space="preserve">Localisation : 
- Encastrements des coffrets techniques dans façades des bâtiments collectifs et pavillons.
</t>
  </si>
  <si>
    <t>2.8.5.8</t>
  </si>
  <si>
    <t>Nettoyage du parking</t>
  </si>
  <si>
    <t xml:space="preserve">Localisation : 
Bâtiments collectifs A et B :
- Nettoyage du parking en fin d'opération.
</t>
  </si>
  <si>
    <t>2.8.5.9</t>
  </si>
  <si>
    <t>Ragréage des bétons à peindre</t>
  </si>
  <si>
    <t xml:space="preserve">Localisation : 
- Ragréage des parements intérieurs bétons (murs et planchers) destinés à recevoir une peinture. 
</t>
  </si>
  <si>
    <t>2.8.5.10</t>
  </si>
  <si>
    <t>Isolation thermique gaine ascenseur</t>
  </si>
  <si>
    <t xml:space="preserve">Localisation : 
Bâtiments collectifs A et B:
- Isolation thermique des gaines ascenseur suivant plans.. 
</t>
  </si>
  <si>
    <t>2.8.5.11</t>
  </si>
  <si>
    <t>Surbot béton</t>
  </si>
  <si>
    <t xml:space="preserve">Localisation : 
Logements individuels :
- Surbots au droit des parois constituant les abris jardins.
</t>
  </si>
  <si>
    <t>2.8.5.12</t>
  </si>
  <si>
    <t>Bac à sable</t>
  </si>
  <si>
    <t xml:space="preserve">Localisation : 
- Au sous-sol proche des portes basculantes : 2 unités.
</t>
  </si>
  <si>
    <t>2.8.5.13</t>
  </si>
  <si>
    <t>Joints de dilatation et structure</t>
  </si>
  <si>
    <t>2.8.5.13.1</t>
  </si>
  <si>
    <t>Joints glissants ou goujons</t>
  </si>
  <si>
    <t xml:space="preserve">Localisation : 
- Suivant études et plans béton
</t>
  </si>
  <si>
    <t>2.8.5.13.2</t>
  </si>
  <si>
    <t>Joints</t>
  </si>
  <si>
    <t xml:space="preserve">Localisation : 
- Suivant plans 
</t>
  </si>
  <si>
    <t>2.8.5.13.3</t>
  </si>
  <si>
    <t>Joint coupe feu</t>
  </si>
  <si>
    <t>2.8.5.13.4</t>
  </si>
  <si>
    <t>Couvre-joint</t>
  </si>
  <si>
    <t xml:space="preserve">Localisation : 
- Au droit des joints de dilatation et structure et notamment à la liaison entre les agglo et les briques de façades
</t>
  </si>
  <si>
    <t>2.8.5.13.5</t>
  </si>
  <si>
    <t>Joint de fractionnement</t>
  </si>
  <si>
    <t>2.8.5.14</t>
  </si>
  <si>
    <t>Chapes dans gaines techniques</t>
  </si>
  <si>
    <t xml:space="preserve">Localisation : 
Bâtiments collectifs A et B:
- Chape ciment dans les gaines techniques tous niveaux.
</t>
  </si>
  <si>
    <t>2.8.5.15</t>
  </si>
  <si>
    <t>Réservations - Feuillures et Garnissages</t>
  </si>
  <si>
    <t xml:space="preserve">Localisation : 
- Réservations, feuillures et garnissages.
</t>
  </si>
  <si>
    <t>2.8.6</t>
  </si>
  <si>
    <t>OUVRAGES POSTE TRANSFORMATEUR</t>
  </si>
  <si>
    <t>2.8.6.1</t>
  </si>
  <si>
    <t>Plancher haut local transformateur</t>
  </si>
  <si>
    <t xml:space="preserve">Localisation : 
Bâtiment collectif A :
- Plancher haut du local transformateur.
</t>
  </si>
  <si>
    <t>2.8.6.2</t>
  </si>
  <si>
    <t>Voiles bétons désolidarisés</t>
  </si>
  <si>
    <t>Localisation : 
Bâtiment collectif A :
-  Voiles bétons du local transformateur</t>
  </si>
  <si>
    <t>2.8.6.3</t>
  </si>
  <si>
    <t>Dalle béton désolidarisés</t>
  </si>
  <si>
    <t xml:space="preserve">Localisation : 
Bâtiment collectif A :
- Dalle béton du local transformateur
</t>
  </si>
  <si>
    <t>2.8.6.4</t>
  </si>
  <si>
    <t>Fosses</t>
  </si>
  <si>
    <t xml:space="preserve">Localisation : 
Bâtiment collectif A :
- Suivant plans : Fosses dans local transformateur.
</t>
  </si>
  <si>
    <t>2.8.6.5</t>
  </si>
  <si>
    <t>Regard</t>
  </si>
  <si>
    <t xml:space="preserve">Localisation : 
Bâtiment collectif A :
- Regard dans local transformateur.
</t>
  </si>
  <si>
    <t>2.8.6.6</t>
  </si>
  <si>
    <t>Équipements divers</t>
  </si>
  <si>
    <t xml:space="preserve">Localisation : 
Bâtiment collectif A :
- Équipements divers à prévoir dans le local transformateur.
</t>
  </si>
  <si>
    <t>2.8.6.7</t>
  </si>
  <si>
    <t>Fourreaux</t>
  </si>
  <si>
    <t xml:space="preserve">Localisation : 
Bâtiment collectif A :
- Fourreaux à prévoir dans le local transformateur.
</t>
  </si>
  <si>
    <t>2.8.7</t>
  </si>
  <si>
    <t>OUVRAGES DE FINITIONS</t>
  </si>
  <si>
    <t>2.8.7.1</t>
  </si>
  <si>
    <t>Parements - Enduits intérieurs et chapes</t>
  </si>
  <si>
    <t>2.8.7.1.2</t>
  </si>
  <si>
    <t>Cuvelage de fosse ascenseur</t>
  </si>
  <si>
    <t xml:space="preserve">Localisation : 
- Bâtiments collectifs : Fosses des ascenseurs
</t>
  </si>
  <si>
    <t>2.8.7.2</t>
  </si>
  <si>
    <t>Aménagements extérieurs</t>
  </si>
  <si>
    <t>2.8.7.2.1</t>
  </si>
  <si>
    <t>Murets extérieurs</t>
  </si>
  <si>
    <t xml:space="preserve">Localisation : 
Murs et murets extérieurs suivant plans :
- Murs support grilles métalliques au périmètre du PAV au droit du bâtiment A.
- Murs support grilles métalliques entre pavillon MI01 et domaine public.
</t>
  </si>
  <si>
    <t>2.8.7.2.2</t>
  </si>
  <si>
    <t>Dallage terrasses</t>
  </si>
  <si>
    <t xml:space="preserve">Localisation :  
Logements individuels : 
- Terrasses des pavillons y compris dalles sous abris de jardins.
Nota : Les dallettes sous les PAC en fond de jardins sont également à prévoir au présent lot.
</t>
  </si>
  <si>
    <t>2.9</t>
  </si>
  <si>
    <t xml:space="preserve">DOSSIER DES OUVRAGES EXECUTES (DOE), DOSSIER DES INTERVENTIONS ULTERIEURES SUR L'OUVRAGE (DIUO)                                                                                        </t>
  </si>
  <si>
    <t>2.9.1</t>
  </si>
  <si>
    <t>DOE</t>
  </si>
  <si>
    <t>2.9.6</t>
  </si>
  <si>
    <t>DIUO</t>
  </si>
  <si>
    <t>2.&amp;</t>
  </si>
  <si>
    <t>RECAPITULATIF
Lot n°2 GROS OEUVRE</t>
  </si>
  <si>
    <t>RECAPITULATIF DES LOCALISATIONS</t>
  </si>
  <si>
    <t>Total du lot GROS OEUVRE</t>
  </si>
  <si>
    <t xml:space="preserve">Soit en toutes lettres TTC : </t>
  </si>
  <si>
    <t>Fait à _________________________
le _____________________________</t>
  </si>
  <si>
    <t>Bon pour accord, signature</t>
  </si>
  <si>
    <t>Signature et cachet de l'Entrepreneur</t>
  </si>
  <si>
    <t>Paramètres document</t>
  </si>
  <si>
    <t>1.</t>
  </si>
  <si>
    <t>Titre du document :</t>
  </si>
  <si>
    <t>2.</t>
  </si>
  <si>
    <t>Titre du dossier :</t>
  </si>
  <si>
    <t>5.</t>
  </si>
  <si>
    <t>Titre du lot / des lots :</t>
  </si>
  <si>
    <t>10.</t>
  </si>
  <si>
    <t>Rue du dossier</t>
  </si>
  <si>
    <t>11.</t>
  </si>
  <si>
    <t>Code postal et ville du dossier</t>
  </si>
  <si>
    <t>12.</t>
  </si>
  <si>
    <t>Parcelle du dossier</t>
  </si>
  <si>
    <t>3.</t>
  </si>
  <si>
    <t>Code du dossier</t>
  </si>
  <si>
    <t>4.</t>
  </si>
  <si>
    <t>Code du lot / des lots :</t>
  </si>
  <si>
    <t>6.</t>
  </si>
  <si>
    <t>Date de valeur du lot / des lots :</t>
  </si>
  <si>
    <t>7.</t>
  </si>
  <si>
    <t>Phase :</t>
  </si>
  <si>
    <t>8.</t>
  </si>
  <si>
    <t>Indice :</t>
  </si>
  <si>
    <t>Notes :</t>
  </si>
  <si>
    <t>- Le taux 0% est toujours supporté qu'il soit dans cette liste ou non</t>
  </si>
  <si>
    <t>- En dehors du taux 0%, vous pouvez renseigner au maximum 4 taux différents</t>
  </si>
  <si>
    <t>- Si votre lot contient plus de 4 taux différents, ou contient de la TVA proportionnelle, vous devez modifier manuellement la formule de calcul de TVA et de TTC dans le récapitulatif</t>
  </si>
  <si>
    <t>DPGF</t>
  </si>
  <si>
    <t xml:space="preserve">RESIDENCE GREEN FOREST
Construction de 42 logements collectifs et 7 logements individuels </t>
  </si>
  <si>
    <t>24.09</t>
  </si>
  <si>
    <t>07/05/2025</t>
  </si>
  <si>
    <t>DCE</t>
  </si>
  <si>
    <t xml:space="preserve">5 Rue Fernand Forest </t>
  </si>
  <si>
    <t>49 000 Angers</t>
  </si>
  <si>
    <t>VERSION</t>
  </si>
  <si>
    <t>4.00</t>
  </si>
  <si>
    <t>TYPEDOC</t>
  </si>
  <si>
    <t>SHOWADJU</t>
  </si>
  <si>
    <t>RECAPSIMPLE</t>
  </si>
  <si>
    <t>SHOWMONTANTS</t>
  </si>
  <si>
    <t>SHOWQUANTITES</t>
  </si>
  <si>
    <t>MONTANTSSURTETE</t>
  </si>
  <si>
    <t>MARGE</t>
  </si>
  <si>
    <t>RECAPLOCNIV9</t>
  </si>
  <si>
    <t>LIST_VALIDATION_CHECKBOX</t>
  </si>
  <si>
    <t>X</t>
  </si>
  <si>
    <t>LOCALISE</t>
  </si>
  <si>
    <t>SRC</t>
  </si>
  <si>
    <t>DVS_APP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</si>
</sst>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Red]\-#,##0.00\ [$€]"/>
    <numFmt numFmtId="165" formatCode="#,##0.000"/>
  </numFmts>
  <fonts count="23" x14ac:knownFonts="1">
    <font>
      <sz val="11"/>
      <color theme="1"/>
      <name val="Calibri"/>
      <family val="2"/>
      <scheme val="minor"/>
    </font>
    <font>
      <sz val="8"/>
      <color theme="1"/>
      <name val="Arial"/>
      <family val="2"/>
    </font>
    <font>
      <sz val="14"/>
      <color theme="1"/>
      <name val="Arial"/>
      <family val="2"/>
    </font>
    <font>
      <sz val="7"/>
      <color theme="1"/>
      <name val="Arial"/>
      <family val="2"/>
    </font>
    <font>
      <b/>
      <sz val="9"/>
      <color theme="1"/>
      <name val="Arial"/>
      <family val="2"/>
    </font>
    <font>
      <b/>
      <sz val="14"/>
      <color theme="1"/>
      <name val="Arial"/>
      <family val="2"/>
    </font>
    <font>
      <sz val="10"/>
      <color theme="1"/>
      <name val="Arial"/>
      <family val="2"/>
    </font>
    <font>
      <sz val="7"/>
      <color rgb="FF000000"/>
      <name val="Arial"/>
      <family val="2"/>
    </font>
    <font>
      <b/>
      <u/>
      <sz val="12"/>
      <color rgb="FF000000"/>
      <name val="Arial"/>
      <family val="2"/>
    </font>
    <font>
      <sz val="8"/>
      <color rgb="FF000000"/>
      <name val="Arial"/>
      <family val="2"/>
    </font>
    <font>
      <b/>
      <sz val="10"/>
      <color rgb="FF000000"/>
      <name val="Arial"/>
      <family val="2"/>
    </font>
    <font>
      <sz val="6"/>
      <color rgb="FF000000"/>
      <name val="Arial"/>
      <family val="2"/>
    </font>
    <font>
      <b/>
      <sz val="8"/>
      <color rgb="FF000000"/>
      <name val="Arial"/>
      <family val="2"/>
    </font>
    <font>
      <b/>
      <sz val="8"/>
      <color rgb="FF000000"/>
      <name val="Arial"/>
      <family val="2"/>
    </font>
    <font>
      <sz val="8"/>
      <color rgb="FF000000"/>
      <name val="Arial"/>
      <family val="2"/>
    </font>
    <font>
      <i/>
      <sz val="8"/>
      <color rgb="FF000000"/>
      <name val="Arial"/>
      <family val="2"/>
    </font>
    <font>
      <b/>
      <sz val="11"/>
      <color rgb="FF000000"/>
      <name val="Arial"/>
      <family val="2"/>
    </font>
    <font>
      <b/>
      <sz val="10"/>
      <color rgb="FF000000"/>
      <name val="Arial"/>
      <family val="2"/>
    </font>
    <font>
      <u/>
      <sz val="10"/>
      <color rgb="FF000000"/>
      <name val="Arial"/>
      <family val="2"/>
    </font>
    <font>
      <b/>
      <u/>
      <sz val="12"/>
      <color theme="1"/>
      <name val="Arial"/>
      <family val="2"/>
    </font>
    <font>
      <b/>
      <sz val="10"/>
      <color theme="1"/>
      <name val="Arial"/>
      <family val="2"/>
    </font>
    <font>
      <sz val="9"/>
      <color theme="1"/>
      <name val="Arial"/>
      <family val="2"/>
    </font>
    <font>
      <sz val="8"/>
      <color indexed="81"/>
      <name val="Tahoma"/>
      <family val="2"/>
    </font>
  </fonts>
  <fills count="3">
    <fill>
      <patternFill patternType="none"/>
    </fill>
    <fill>
      <patternFill patternType="gray125"/>
    </fill>
    <fill>
      <patternFill patternType="solid">
        <fgColor rgb="FFDFDFDF"/>
        <bgColor indexed="64"/>
      </patternFill>
    </fill>
  </fills>
  <borders count="2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s>
  <cellStyleXfs count="1">
    <xf numFmtId="0" fontId="0" fillId="0" borderId="0"/>
  </cellStyleXfs>
  <cellXfs count="113">
    <xf numFmtId="0" fontId="0" fillId="0" borderId="0" xfId="0"/>
    <xf numFmtId="0" fontId="1" fillId="2" borderId="1" xfId="0" applyFont="1" applyFill="1" applyBorder="1" applyAlignment="1">
      <alignment vertical="top" wrapText="1"/>
    </xf>
    <xf numFmtId="0" fontId="1" fillId="2" borderId="2" xfId="0" applyFont="1" applyFill="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2" borderId="4" xfId="0" applyFont="1" applyFill="1" applyBorder="1" applyAlignment="1">
      <alignment vertical="top" wrapText="1"/>
    </xf>
    <xf numFmtId="0" fontId="1" fillId="2" borderId="0" xfId="0" applyFont="1" applyFill="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2" borderId="6" xfId="0" applyFont="1" applyFill="1" applyBorder="1" applyAlignment="1">
      <alignment vertical="top" wrapText="1"/>
    </xf>
    <xf numFmtId="0" fontId="1" fillId="2" borderId="7" xfId="0" applyFont="1" applyFill="1" applyBorder="1" applyAlignment="1">
      <alignment vertical="top" wrapText="1"/>
    </xf>
    <xf numFmtId="0" fontId="1" fillId="0" borderId="7" xfId="0" applyFont="1" applyBorder="1" applyAlignment="1">
      <alignment vertical="top" wrapText="1"/>
    </xf>
    <xf numFmtId="0" fontId="1" fillId="0" borderId="8" xfId="0" applyFont="1" applyBorder="1" applyAlignment="1">
      <alignment vertical="top" wrapText="1"/>
    </xf>
    <xf numFmtId="0" fontId="1" fillId="0" borderId="9" xfId="0" applyFont="1" applyBorder="1" applyAlignment="1">
      <alignment horizontal="center" vertical="top" wrapText="1"/>
    </xf>
    <xf numFmtId="0" fontId="7" fillId="0" borderId="10" xfId="0" applyFont="1" applyBorder="1" applyAlignment="1">
      <alignment vertical="top" wrapText="1"/>
    </xf>
    <xf numFmtId="0" fontId="8" fillId="0" borderId="2" xfId="0" applyFont="1" applyBorder="1" applyAlignment="1">
      <alignment vertical="top" wrapText="1"/>
    </xf>
    <xf numFmtId="0" fontId="8" fillId="0" borderId="10" xfId="0" applyFont="1" applyBorder="1" applyAlignment="1">
      <alignment vertical="top" wrapText="1"/>
    </xf>
    <xf numFmtId="0" fontId="7" fillId="0" borderId="11" xfId="0" applyFont="1" applyBorder="1" applyAlignment="1">
      <alignment vertical="top" wrapText="1"/>
    </xf>
    <xf numFmtId="0" fontId="8" fillId="0" borderId="0" xfId="0" applyFont="1" applyAlignment="1">
      <alignment vertical="top" wrapText="1"/>
    </xf>
    <xf numFmtId="0" fontId="8" fillId="0" borderId="11" xfId="0" applyFont="1" applyBorder="1" applyAlignment="1">
      <alignment vertical="top" wrapText="1"/>
    </xf>
    <xf numFmtId="0" fontId="1" fillId="0" borderId="11" xfId="0" applyFont="1" applyBorder="1" applyAlignment="1">
      <alignment vertical="top" wrapText="1"/>
    </xf>
    <xf numFmtId="0" fontId="11" fillId="0" borderId="11" xfId="0" applyFont="1" applyBorder="1" applyAlignment="1">
      <alignment vertical="top" wrapText="1"/>
    </xf>
    <xf numFmtId="0" fontId="13" fillId="0" borderId="9" xfId="0" applyFont="1" applyBorder="1" applyAlignment="1">
      <alignment horizontal="right" vertical="top" wrapText="1"/>
    </xf>
    <xf numFmtId="3" fontId="13" fillId="0" borderId="9" xfId="0" applyNumberFormat="1" applyFont="1" applyBorder="1" applyAlignment="1">
      <alignment horizontal="right" vertical="top" wrapText="1"/>
    </xf>
    <xf numFmtId="4" fontId="14" fillId="0" borderId="9" xfId="0" applyNumberFormat="1" applyFont="1" applyBorder="1" applyAlignment="1">
      <alignment vertical="top" wrapText="1"/>
    </xf>
    <xf numFmtId="10" fontId="3" fillId="0" borderId="0" xfId="0" applyNumberFormat="1" applyFont="1" applyAlignment="1">
      <alignment horizontal="right" vertical="top" wrapText="1"/>
    </xf>
    <xf numFmtId="4" fontId="13" fillId="0" borderId="9" xfId="0" applyNumberFormat="1" applyFont="1" applyBorder="1" applyAlignment="1">
      <alignment horizontal="right" vertical="top" wrapText="1"/>
    </xf>
    <xf numFmtId="0" fontId="15" fillId="0" borderId="11" xfId="0" applyFont="1" applyBorder="1" applyAlignment="1">
      <alignment vertical="top" wrapText="1"/>
    </xf>
    <xf numFmtId="0" fontId="16" fillId="0" borderId="0" xfId="0" applyFont="1" applyAlignment="1">
      <alignment vertical="top" wrapText="1"/>
    </xf>
    <xf numFmtId="0" fontId="16" fillId="0" borderId="11" xfId="0" applyFont="1" applyBorder="1" applyAlignment="1">
      <alignment vertical="top" wrapText="1"/>
    </xf>
    <xf numFmtId="0" fontId="17" fillId="0" borderId="0" xfId="0" applyFont="1" applyAlignment="1">
      <alignment vertical="top" wrapText="1"/>
    </xf>
    <xf numFmtId="0" fontId="17" fillId="0" borderId="11" xfId="0" applyFont="1" applyBorder="1" applyAlignment="1">
      <alignment vertical="top" wrapText="1"/>
    </xf>
    <xf numFmtId="165" fontId="13" fillId="0" borderId="9" xfId="0" applyNumberFormat="1" applyFont="1" applyBorder="1" applyAlignment="1">
      <alignment horizontal="right" vertical="top" wrapText="1"/>
    </xf>
    <xf numFmtId="0" fontId="18" fillId="0" borderId="0" xfId="0" applyFont="1" applyAlignment="1">
      <alignment vertical="top" wrapText="1"/>
    </xf>
    <xf numFmtId="0" fontId="18" fillId="0" borderId="11" xfId="0" applyFont="1" applyBorder="1" applyAlignment="1">
      <alignment vertical="top" wrapText="1"/>
    </xf>
    <xf numFmtId="0" fontId="20" fillId="0" borderId="0" xfId="0" applyFont="1" applyAlignment="1">
      <alignment vertical="top" wrapText="1"/>
    </xf>
    <xf numFmtId="0" fontId="1" fillId="0" borderId="13" xfId="0" applyFont="1" applyBorder="1" applyAlignment="1">
      <alignment vertical="top" wrapText="1"/>
    </xf>
    <xf numFmtId="0" fontId="1" fillId="0" borderId="14" xfId="0" applyFont="1" applyBorder="1" applyAlignment="1">
      <alignment vertical="top" wrapText="1"/>
    </xf>
    <xf numFmtId="0" fontId="1" fillId="0" borderId="0" xfId="0" applyFont="1" applyAlignment="1">
      <alignment vertical="top"/>
    </xf>
    <xf numFmtId="0" fontId="6" fillId="0" borderId="0" xfId="0" applyFont="1" applyAlignment="1">
      <alignment vertical="top" wrapText="1"/>
    </xf>
    <xf numFmtId="0" fontId="6" fillId="0" borderId="0" xfId="0" applyFont="1" applyAlignment="1">
      <alignment horizontal="right" vertical="top" wrapText="1"/>
    </xf>
    <xf numFmtId="0" fontId="6" fillId="0" borderId="9" xfId="0" applyFont="1" applyBorder="1" applyAlignment="1">
      <alignment vertical="top" wrapText="1"/>
    </xf>
    <xf numFmtId="10" fontId="6" fillId="0" borderId="10" xfId="0" applyNumberFormat="1" applyFont="1" applyBorder="1" applyAlignment="1">
      <alignment horizontal="right" vertical="top" wrapText="1"/>
    </xf>
    <xf numFmtId="0" fontId="6" fillId="0" borderId="0" xfId="0" applyFont="1" applyAlignment="1">
      <alignment vertical="top"/>
    </xf>
    <xf numFmtId="10" fontId="6" fillId="0" borderId="11" xfId="0" applyNumberFormat="1" applyFont="1" applyBorder="1" applyAlignment="1">
      <alignment horizontal="right" vertical="top" wrapText="1"/>
    </xf>
    <xf numFmtId="10" fontId="6" fillId="0" borderId="23" xfId="0" applyNumberFormat="1" applyFont="1" applyBorder="1" applyAlignment="1">
      <alignment horizontal="right" vertical="top" wrapText="1"/>
    </xf>
    <xf numFmtId="0" fontId="1" fillId="0" borderId="0" xfId="0" applyFont="1" applyAlignment="1">
      <alignment vertical="top" wrapText="1"/>
    </xf>
    <xf numFmtId="0" fontId="2" fillId="0" borderId="0" xfId="0" applyFont="1" applyAlignment="1">
      <alignment horizontal="center" vertical="center" wrapText="1"/>
    </xf>
    <xf numFmtId="0" fontId="5"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6" fillId="0" borderId="9" xfId="0" applyFont="1" applyBorder="1" applyAlignment="1">
      <alignment horizontal="center" vertical="center" wrapText="1"/>
    </xf>
    <xf numFmtId="0" fontId="4" fillId="0" borderId="0" xfId="0" applyFont="1" applyAlignment="1">
      <alignment horizontal="center" vertical="top" wrapText="1"/>
    </xf>
    <xf numFmtId="0" fontId="3" fillId="2" borderId="0" xfId="0" applyFont="1" applyFill="1" applyAlignment="1">
      <alignment vertical="top" wrapText="1"/>
    </xf>
    <xf numFmtId="0" fontId="1" fillId="2" borderId="0" xfId="0" applyFont="1" applyFill="1" applyAlignment="1">
      <alignment vertical="top" wrapText="1"/>
    </xf>
    <xf numFmtId="0" fontId="1" fillId="2" borderId="4" xfId="0" applyFont="1" applyFill="1" applyBorder="1" applyAlignment="1">
      <alignment vertical="top" wrapText="1"/>
    </xf>
    <xf numFmtId="0" fontId="1" fillId="0" borderId="9" xfId="0" applyFont="1" applyBorder="1" applyAlignment="1">
      <alignment horizontal="center" vertical="top" wrapText="1"/>
    </xf>
    <xf numFmtId="0" fontId="8" fillId="0" borderId="2" xfId="0" applyFont="1" applyBorder="1" applyAlignment="1">
      <alignment vertical="top" wrapText="1"/>
    </xf>
    <xf numFmtId="0" fontId="9" fillId="0" borderId="0" xfId="0" applyFont="1" applyAlignment="1">
      <alignment vertical="top" wrapText="1"/>
    </xf>
    <xf numFmtId="0" fontId="8" fillId="0" borderId="0" xfId="0" applyFont="1" applyAlignment="1">
      <alignment vertical="top" wrapText="1"/>
    </xf>
    <xf numFmtId="0" fontId="0" fillId="0" borderId="0" xfId="0"/>
    <xf numFmtId="0" fontId="10" fillId="0" borderId="2" xfId="0" applyFont="1" applyBorder="1" applyAlignment="1">
      <alignment horizontal="right" vertical="top" wrapText="1"/>
    </xf>
    <xf numFmtId="0" fontId="10" fillId="0" borderId="3" xfId="0" applyFont="1" applyBorder="1" applyAlignment="1">
      <alignment horizontal="right" vertical="top" wrapText="1"/>
    </xf>
    <xf numFmtId="0" fontId="10" fillId="0" borderId="1" xfId="0" applyFont="1" applyBorder="1" applyAlignment="1">
      <alignment vertical="top" wrapText="1"/>
    </xf>
    <xf numFmtId="0" fontId="10" fillId="0" borderId="2" xfId="0" applyFont="1" applyBorder="1" applyAlignment="1">
      <alignment vertical="top" wrapText="1"/>
    </xf>
    <xf numFmtId="0" fontId="1" fillId="0" borderId="5" xfId="0" applyFont="1" applyBorder="1" applyAlignment="1">
      <alignment vertical="top" wrapText="1"/>
    </xf>
    <xf numFmtId="0" fontId="1" fillId="0" borderId="4" xfId="0" applyFont="1" applyBorder="1" applyAlignment="1">
      <alignment vertical="top" wrapText="1"/>
    </xf>
    <xf numFmtId="164" fontId="10" fillId="0" borderId="7" xfId="0" applyNumberFormat="1" applyFont="1" applyBorder="1" applyAlignment="1">
      <alignment horizontal="right" vertical="top" wrapText="1"/>
    </xf>
    <xf numFmtId="164" fontId="10" fillId="0" borderId="8" xfId="0" applyNumberFormat="1" applyFont="1" applyBorder="1" applyAlignment="1">
      <alignment horizontal="right" vertical="top" wrapText="1"/>
    </xf>
    <xf numFmtId="0" fontId="10" fillId="0" borderId="6" xfId="0" applyFont="1" applyBorder="1" applyAlignment="1">
      <alignment vertical="top" wrapText="1"/>
    </xf>
    <xf numFmtId="0" fontId="10" fillId="0" borderId="7" xfId="0" applyFont="1" applyBorder="1" applyAlignment="1">
      <alignment vertical="top" wrapText="1"/>
    </xf>
    <xf numFmtId="164" fontId="10" fillId="0" borderId="0" xfId="0" applyNumberFormat="1" applyFont="1" applyAlignment="1">
      <alignment horizontal="right" vertical="top" wrapText="1"/>
    </xf>
    <xf numFmtId="164" fontId="10" fillId="0" borderId="5" xfId="0" applyNumberFormat="1" applyFont="1" applyBorder="1" applyAlignment="1">
      <alignment horizontal="right" vertical="top" wrapText="1"/>
    </xf>
    <xf numFmtId="0" fontId="10" fillId="0" borderId="4" xfId="0" applyFont="1" applyBorder="1" applyAlignment="1">
      <alignment vertical="top" wrapText="1"/>
    </xf>
    <xf numFmtId="0" fontId="10" fillId="0" borderId="0" xfId="0" applyFont="1" applyAlignment="1">
      <alignment vertical="top" wrapText="1"/>
    </xf>
    <xf numFmtId="0" fontId="12" fillId="0" borderId="11" xfId="0" applyFont="1" applyBorder="1" applyAlignment="1">
      <alignment vertical="top" wrapText="1"/>
    </xf>
    <xf numFmtId="0" fontId="1" fillId="0" borderId="11" xfId="0" applyFont="1" applyBorder="1" applyAlignment="1">
      <alignment vertical="top" wrapText="1"/>
    </xf>
    <xf numFmtId="0" fontId="15" fillId="0" borderId="11" xfId="0" applyFont="1" applyBorder="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9" fillId="0" borderId="2" xfId="0" applyFont="1" applyBorder="1" applyAlignment="1">
      <alignment horizontal="center" vertical="top" wrapText="1"/>
    </xf>
    <xf numFmtId="0" fontId="19" fillId="0" borderId="0" xfId="0" applyFont="1" applyAlignment="1">
      <alignment horizontal="center" vertical="top" wrapText="1"/>
    </xf>
    <xf numFmtId="164" fontId="20" fillId="0" borderId="0" xfId="0" applyNumberFormat="1" applyFont="1" applyAlignment="1">
      <alignment horizontal="right" vertical="top" wrapText="1"/>
    </xf>
    <xf numFmtId="4" fontId="20" fillId="0" borderId="0" xfId="0" applyNumberFormat="1" applyFont="1" applyAlignment="1">
      <alignment horizontal="right" vertical="top" wrapText="1"/>
    </xf>
    <xf numFmtId="0" fontId="20" fillId="0" borderId="0" xfId="0" applyFont="1" applyAlignment="1">
      <alignment horizontal="left" vertical="top" wrapText="1"/>
    </xf>
    <xf numFmtId="0" fontId="20" fillId="0" borderId="0" xfId="0" applyFont="1" applyAlignment="1">
      <alignment vertical="top" wrapText="1"/>
    </xf>
    <xf numFmtId="0" fontId="20" fillId="0" borderId="12" xfId="0" applyFont="1" applyBorder="1" applyAlignment="1">
      <alignment vertical="top" wrapText="1"/>
    </xf>
    <xf numFmtId="0" fontId="20" fillId="0" borderId="13" xfId="0" applyFont="1" applyBorder="1" applyAlignment="1">
      <alignment vertical="top" wrapText="1"/>
    </xf>
    <xf numFmtId="0" fontId="1" fillId="0" borderId="15" xfId="0" applyFont="1" applyBorder="1" applyAlignment="1">
      <alignment vertical="top" wrapText="1"/>
    </xf>
    <xf numFmtId="0" fontId="1" fillId="0" borderId="2" xfId="0" applyFont="1" applyBorder="1" applyAlignment="1">
      <alignment vertical="top" wrapText="1"/>
    </xf>
    <xf numFmtId="0" fontId="1" fillId="0" borderId="16" xfId="0" applyFont="1" applyBorder="1" applyAlignment="1">
      <alignment vertical="top" wrapText="1"/>
    </xf>
    <xf numFmtId="0" fontId="4" fillId="0" borderId="17" xfId="0" applyFont="1" applyBorder="1" applyAlignment="1">
      <alignment vertical="top" wrapText="1"/>
    </xf>
    <xf numFmtId="164" fontId="4" fillId="0" borderId="0" xfId="0" applyNumberFormat="1" applyFont="1" applyAlignment="1">
      <alignment vertical="top" wrapText="1"/>
    </xf>
    <xf numFmtId="164" fontId="1" fillId="0" borderId="0" xfId="0" applyNumberFormat="1" applyFont="1" applyAlignment="1">
      <alignment vertical="top" wrapText="1"/>
    </xf>
    <xf numFmtId="164" fontId="1" fillId="0" borderId="18" xfId="0" applyNumberFormat="1" applyFont="1" applyBorder="1" applyAlignment="1">
      <alignment vertical="top" wrapText="1"/>
    </xf>
    <xf numFmtId="0" fontId="4" fillId="0" borderId="19" xfId="0" applyFont="1" applyBorder="1" applyAlignment="1">
      <alignment vertical="top" wrapText="1"/>
    </xf>
    <xf numFmtId="0" fontId="1" fillId="0" borderId="20" xfId="0" applyFont="1" applyBorder="1" applyAlignment="1">
      <alignment vertical="top" wrapText="1"/>
    </xf>
    <xf numFmtId="164" fontId="4" fillId="0" borderId="20" xfId="0" applyNumberFormat="1" applyFont="1" applyBorder="1" applyAlignment="1">
      <alignment vertical="top" wrapText="1"/>
    </xf>
    <xf numFmtId="164" fontId="1" fillId="0" borderId="20" xfId="0" applyNumberFormat="1" applyFont="1" applyBorder="1" applyAlignment="1">
      <alignment vertical="top" wrapText="1"/>
    </xf>
    <xf numFmtId="164" fontId="1" fillId="0" borderId="21" xfId="0" applyNumberFormat="1" applyFont="1" applyBorder="1" applyAlignment="1">
      <alignment vertical="top" wrapText="1"/>
    </xf>
    <xf numFmtId="0" fontId="21" fillId="0" borderId="0" xfId="0" applyFont="1" applyAlignment="1">
      <alignment vertical="top" wrapText="1"/>
    </xf>
    <xf numFmtId="0" fontId="4" fillId="0" borderId="0" xfId="0" applyFont="1" applyAlignment="1">
      <alignment vertical="top" wrapText="1"/>
    </xf>
    <xf numFmtId="0" fontId="21" fillId="0" borderId="20" xfId="0" applyFont="1" applyBorder="1" applyAlignment="1">
      <alignment vertical="top" wrapText="1"/>
    </xf>
    <xf numFmtId="0" fontId="6" fillId="0" borderId="0" xfId="0" applyFont="1" applyAlignment="1">
      <alignment vertical="top" wrapText="1"/>
    </xf>
    <xf numFmtId="0" fontId="1" fillId="0" borderId="22" xfId="0" applyFont="1" applyBorder="1" applyAlignment="1">
      <alignment vertical="top" wrapText="1"/>
    </xf>
    <xf numFmtId="0" fontId="6" fillId="0" borderId="9" xfId="0" applyFont="1" applyBorder="1" applyAlignment="1">
      <alignmen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304800</xdr:colOff>
      <xdr:row>1</xdr:row>
      <xdr:rowOff>33338</xdr:rowOff>
    </xdr:from>
    <xdr:to>
      <xdr:col>6</xdr:col>
      <xdr:colOff>527550</xdr:colOff>
      <xdr:row>9</xdr:row>
      <xdr:rowOff>77437</xdr:rowOff>
    </xdr:to>
    <xdr:pic>
      <xdr:nvPicPr>
        <xdr:cNvPr id="2" name="Picture 1" descr="{7a551a82-ac3e-4e12-9286-05ab462b3dc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191000" y="147638"/>
          <a:ext cx="1080000" cy="958500"/>
        </a:xfrm>
        <a:prstGeom prst="rect">
          <a:avLst/>
        </a:prstGeom>
      </xdr:spPr>
    </xdr:pic>
    <xdr:clientData/>
  </xdr:twoCellAnchor>
  <xdr:twoCellAnchor editAs="oneCell">
    <xdr:from>
      <xdr:col>4</xdr:col>
      <xdr:colOff>133350</xdr:colOff>
      <xdr:row>27</xdr:row>
      <xdr:rowOff>0</xdr:rowOff>
    </xdr:from>
    <xdr:to>
      <xdr:col>7</xdr:col>
      <xdr:colOff>835283</xdr:colOff>
      <xdr:row>44</xdr:row>
      <xdr:rowOff>114043</xdr:rowOff>
    </xdr:to>
    <xdr:pic>
      <xdr:nvPicPr>
        <xdr:cNvPr id="3" name="Picture 2" descr="{154439f2-6f10-4473-bc7c-8818c878e748}">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057525" y="3086100"/>
          <a:ext cx="3349883" cy="2057143"/>
        </a:xfrm>
        <a:prstGeom prst="rect">
          <a:avLst/>
        </a:prstGeom>
      </xdr:spPr>
    </xdr:pic>
    <xdr:clientData/>
  </xdr:twoCellAnchor>
  <xdr:twoCellAnchor editAs="oneCell">
    <xdr:from>
      <xdr:col>1</xdr:col>
      <xdr:colOff>33338</xdr:colOff>
      <xdr:row>81</xdr:row>
      <xdr:rowOff>23813</xdr:rowOff>
    </xdr:from>
    <xdr:to>
      <xdr:col>1</xdr:col>
      <xdr:colOff>636587</xdr:colOff>
      <xdr:row>83</xdr:row>
      <xdr:rowOff>89297</xdr:rowOff>
    </xdr:to>
    <xdr:pic>
      <xdr:nvPicPr>
        <xdr:cNvPr id="4" name="Picture 3" descr="{9b690f58-b781-478d-81d4-da8182d6b1e6}">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863" y="9282113"/>
          <a:ext cx="603250" cy="294084"/>
        </a:xfrm>
        <a:prstGeom prst="rect">
          <a:avLst/>
        </a:prstGeom>
      </xdr:spPr>
    </xdr:pic>
    <xdr:clientData/>
  </xdr:twoCellAnchor>
  <xdr:twoCellAnchor editAs="oneCell">
    <xdr:from>
      <xdr:col>1</xdr:col>
      <xdr:colOff>33338</xdr:colOff>
      <xdr:row>72</xdr:row>
      <xdr:rowOff>95250</xdr:rowOff>
    </xdr:from>
    <xdr:to>
      <xdr:col>1</xdr:col>
      <xdr:colOff>636587</xdr:colOff>
      <xdr:row>78</xdr:row>
      <xdr:rowOff>12700</xdr:rowOff>
    </xdr:to>
    <xdr:pic>
      <xdr:nvPicPr>
        <xdr:cNvPr id="5" name="Picture 4" descr="{76296957-e619-45cf-b848-d89509a1fbe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42863" y="8324850"/>
          <a:ext cx="603250" cy="603250"/>
        </a:xfrm>
        <a:prstGeom prst="rect">
          <a:avLst/>
        </a:prstGeom>
      </xdr:spPr>
    </xdr:pic>
    <xdr:clientData/>
  </xdr:twoCellAnchor>
  <xdr:twoCellAnchor editAs="oneCell">
    <xdr:from>
      <xdr:col>1</xdr:col>
      <xdr:colOff>33338</xdr:colOff>
      <xdr:row>67</xdr:row>
      <xdr:rowOff>19050</xdr:rowOff>
    </xdr:from>
    <xdr:to>
      <xdr:col>1</xdr:col>
      <xdr:colOff>636587</xdr:colOff>
      <xdr:row>69</xdr:row>
      <xdr:rowOff>87943</xdr:rowOff>
    </xdr:to>
    <xdr:pic>
      <xdr:nvPicPr>
        <xdr:cNvPr id="6" name="Picture 5" descr="{0bcac62d-60c0-47ab-948d-66e9f1cfa3d0}">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42863" y="7677150"/>
          <a:ext cx="603250" cy="297493"/>
        </a:xfrm>
        <a:prstGeom prst="rect">
          <a:avLst/>
        </a:prstGeom>
      </xdr:spPr>
    </xdr:pic>
    <xdr:clientData/>
  </xdr:twoCellAnchor>
  <xdr:twoCellAnchor editAs="oneCell">
    <xdr:from>
      <xdr:col>1</xdr:col>
      <xdr:colOff>38100</xdr:colOff>
      <xdr:row>59</xdr:row>
      <xdr:rowOff>66675</xdr:rowOff>
    </xdr:from>
    <xdr:to>
      <xdr:col>1</xdr:col>
      <xdr:colOff>641350</xdr:colOff>
      <xdr:row>63</xdr:row>
      <xdr:rowOff>49345</xdr:rowOff>
    </xdr:to>
    <xdr:pic>
      <xdr:nvPicPr>
        <xdr:cNvPr id="7" name="Picture 6" descr="{b28255f0-a4c7-4841-8ac3-b57e402d8334}">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47625" y="6810375"/>
          <a:ext cx="603250" cy="439870"/>
        </a:xfrm>
        <a:prstGeom prst="rect">
          <a:avLst/>
        </a:prstGeom>
      </xdr:spPr>
    </xdr:pic>
    <xdr:clientData/>
  </xdr:twoCellAnchor>
  <xdr:twoCellAnchor editAs="oneCell">
    <xdr:from>
      <xdr:col>1</xdr:col>
      <xdr:colOff>33338</xdr:colOff>
      <xdr:row>53</xdr:row>
      <xdr:rowOff>95250</xdr:rowOff>
    </xdr:from>
    <xdr:to>
      <xdr:col>1</xdr:col>
      <xdr:colOff>636587</xdr:colOff>
      <xdr:row>55</xdr:row>
      <xdr:rowOff>16502</xdr:rowOff>
    </xdr:to>
    <xdr:pic>
      <xdr:nvPicPr>
        <xdr:cNvPr id="8" name="Picture 7" descr="{766e4933-9ddc-4099-b279-65420a44ae89}">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42863" y="6153150"/>
          <a:ext cx="603250" cy="149852"/>
        </a:xfrm>
        <a:prstGeom prst="rect">
          <a:avLst/>
        </a:prstGeom>
      </xdr:spPr>
    </xdr:pic>
    <xdr:clientData/>
  </xdr:twoCellAnchor>
  <xdr:twoCellAnchor editAs="oneCell">
    <xdr:from>
      <xdr:col>1</xdr:col>
      <xdr:colOff>33338</xdr:colOff>
      <xdr:row>46</xdr:row>
      <xdr:rowOff>104775</xdr:rowOff>
    </xdr:from>
    <xdr:to>
      <xdr:col>1</xdr:col>
      <xdr:colOff>636587</xdr:colOff>
      <xdr:row>48</xdr:row>
      <xdr:rowOff>374</xdr:rowOff>
    </xdr:to>
    <xdr:pic>
      <xdr:nvPicPr>
        <xdr:cNvPr id="9" name="Picture 8" descr="{f8977392-a535-4901-abab-52bc341f9a10}">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42863" y="5362575"/>
          <a:ext cx="603250" cy="1241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B1:I87"/>
  <sheetViews>
    <sheetView showGridLines="0" workbookViewId="0"/>
  </sheetViews>
  <sheetFormatPr baseColWidth="10" defaultColWidth="9.140625" defaultRowHeight="9" customHeight="1" x14ac:dyDescent="0.25"/>
  <cols>
    <col min="1" max="1" width="0.140625" customWidth="1"/>
    <col min="2" max="2" width="10.140625" customWidth="1"/>
    <col min="3" max="3" width="31.28515625" customWidth="1"/>
    <col min="4" max="4" width="2.28515625" customWidth="1"/>
    <col min="5" max="5" width="14.42578125" customWidth="1"/>
    <col min="6" max="6" width="12.85546875" customWidth="1"/>
    <col min="7" max="7" width="12.42578125" customWidth="1"/>
    <col min="8" max="8" width="14.5703125" customWidth="1"/>
    <col min="9" max="9" width="2.140625" customWidth="1"/>
    <col min="10" max="69" width="10.7109375" customWidth="1"/>
  </cols>
  <sheetData>
    <row r="1" spans="2:9" ht="9" customHeight="1" x14ac:dyDescent="0.25">
      <c r="B1" s="1"/>
      <c r="C1" s="2"/>
      <c r="D1" s="3"/>
      <c r="E1" s="3"/>
      <c r="F1" s="3"/>
      <c r="G1" s="3"/>
      <c r="H1" s="3"/>
      <c r="I1" s="4"/>
    </row>
    <row r="2" spans="2:9" ht="9" customHeight="1" x14ac:dyDescent="0.25">
      <c r="B2" s="5"/>
      <c r="C2" s="6"/>
      <c r="D2" s="7"/>
      <c r="E2" s="46"/>
      <c r="F2" s="46"/>
      <c r="G2" s="46"/>
      <c r="H2" s="46"/>
      <c r="I2" s="8"/>
    </row>
    <row r="3" spans="2:9" ht="9" customHeight="1" x14ac:dyDescent="0.25">
      <c r="B3" s="5"/>
      <c r="C3" s="6"/>
      <c r="D3" s="7"/>
      <c r="E3" s="46"/>
      <c r="F3" s="46"/>
      <c r="G3" s="46"/>
      <c r="H3" s="46"/>
      <c r="I3" s="8"/>
    </row>
    <row r="4" spans="2:9" ht="9" customHeight="1" x14ac:dyDescent="0.25">
      <c r="B4" s="5"/>
      <c r="C4" s="6"/>
      <c r="D4" s="7"/>
      <c r="E4" s="46"/>
      <c r="F4" s="46"/>
      <c r="G4" s="46"/>
      <c r="H4" s="46"/>
      <c r="I4" s="8"/>
    </row>
    <row r="5" spans="2:9" ht="9" customHeight="1" x14ac:dyDescent="0.25">
      <c r="B5" s="5"/>
      <c r="C5" s="6"/>
      <c r="D5" s="7"/>
      <c r="E5" s="46"/>
      <c r="F5" s="46"/>
      <c r="G5" s="46"/>
      <c r="H5" s="46"/>
      <c r="I5" s="8"/>
    </row>
    <row r="6" spans="2:9" ht="9" customHeight="1" x14ac:dyDescent="0.25">
      <c r="B6" s="5"/>
      <c r="C6" s="6"/>
      <c r="D6" s="7"/>
      <c r="E6" s="46"/>
      <c r="F6" s="46"/>
      <c r="G6" s="46"/>
      <c r="H6" s="46"/>
      <c r="I6" s="8"/>
    </row>
    <row r="7" spans="2:9" ht="9" customHeight="1" x14ac:dyDescent="0.25">
      <c r="B7" s="5"/>
      <c r="C7" s="6"/>
      <c r="D7" s="7"/>
      <c r="E7" s="46"/>
      <c r="F7" s="46"/>
      <c r="G7" s="46"/>
      <c r="H7" s="46"/>
      <c r="I7" s="8"/>
    </row>
    <row r="8" spans="2:9" ht="9" customHeight="1" x14ac:dyDescent="0.25">
      <c r="B8" s="5"/>
      <c r="C8" s="6"/>
      <c r="D8" s="7"/>
      <c r="E8" s="46"/>
      <c r="F8" s="46"/>
      <c r="G8" s="46"/>
      <c r="H8" s="46"/>
      <c r="I8" s="8"/>
    </row>
    <row r="9" spans="2:9" ht="9" customHeight="1" x14ac:dyDescent="0.25">
      <c r="B9" s="5"/>
      <c r="C9" s="6"/>
      <c r="D9" s="7"/>
      <c r="E9" s="46"/>
      <c r="F9" s="46"/>
      <c r="G9" s="46"/>
      <c r="H9" s="46"/>
      <c r="I9" s="8"/>
    </row>
    <row r="10" spans="2:9" ht="9" customHeight="1" x14ac:dyDescent="0.25">
      <c r="B10" s="5"/>
      <c r="C10" s="6"/>
      <c r="D10" s="7"/>
      <c r="E10" s="46"/>
      <c r="F10" s="46"/>
      <c r="G10" s="46"/>
      <c r="H10" s="46"/>
      <c r="I10" s="8"/>
    </row>
    <row r="11" spans="2:9" ht="9" customHeight="1" x14ac:dyDescent="0.25">
      <c r="B11" s="5"/>
      <c r="C11" s="6"/>
      <c r="D11" s="7"/>
      <c r="E11" s="47" t="str">
        <f>IF(Paramètres!C5&lt;&gt;"",Paramètres!C5,"")</f>
        <v xml:space="preserve">RESIDENCE GREEN FOREST
Construction de 42 logements collectifs et 7 logements individuels </v>
      </c>
      <c r="F11" s="47"/>
      <c r="G11" s="47"/>
      <c r="H11" s="47"/>
      <c r="I11" s="8"/>
    </row>
    <row r="12" spans="2:9" ht="9" customHeight="1" x14ac:dyDescent="0.25">
      <c r="B12" s="5"/>
      <c r="C12" s="6"/>
      <c r="D12" s="7"/>
      <c r="E12" s="47"/>
      <c r="F12" s="47"/>
      <c r="G12" s="47"/>
      <c r="H12" s="47"/>
      <c r="I12" s="8"/>
    </row>
    <row r="13" spans="2:9" ht="9" customHeight="1" x14ac:dyDescent="0.25">
      <c r="B13" s="5"/>
      <c r="C13" s="6"/>
      <c r="D13" s="7"/>
      <c r="E13" s="47"/>
      <c r="F13" s="47"/>
      <c r="G13" s="47"/>
      <c r="H13" s="47"/>
      <c r="I13" s="8"/>
    </row>
    <row r="14" spans="2:9" ht="9" customHeight="1" x14ac:dyDescent="0.25">
      <c r="B14" s="5"/>
      <c r="C14" s="6"/>
      <c r="D14" s="7"/>
      <c r="E14" s="47"/>
      <c r="F14" s="47"/>
      <c r="G14" s="47"/>
      <c r="H14" s="47"/>
      <c r="I14" s="8"/>
    </row>
    <row r="15" spans="2:9" ht="9" customHeight="1" x14ac:dyDescent="0.25">
      <c r="B15" s="5"/>
      <c r="C15" s="6"/>
      <c r="D15" s="7"/>
      <c r="E15" s="47"/>
      <c r="F15" s="47"/>
      <c r="G15" s="47"/>
      <c r="H15" s="47"/>
      <c r="I15" s="8"/>
    </row>
    <row r="16" spans="2:9" ht="9" customHeight="1" x14ac:dyDescent="0.25">
      <c r="B16" s="5"/>
      <c r="C16" s="6"/>
      <c r="D16" s="7"/>
      <c r="E16" s="47"/>
      <c r="F16" s="47"/>
      <c r="G16" s="47"/>
      <c r="H16" s="47"/>
      <c r="I16" s="8"/>
    </row>
    <row r="17" spans="2:9" ht="9" customHeight="1" x14ac:dyDescent="0.25">
      <c r="B17" s="5"/>
      <c r="C17" s="6"/>
      <c r="D17" s="7"/>
      <c r="E17" s="47"/>
      <c r="F17" s="47"/>
      <c r="G17" s="47"/>
      <c r="H17" s="47"/>
      <c r="I17" s="8"/>
    </row>
    <row r="18" spans="2:9" ht="9" customHeight="1" x14ac:dyDescent="0.25">
      <c r="B18" s="5"/>
      <c r="C18" s="6"/>
      <c r="D18" s="7"/>
      <c r="E18" s="47"/>
      <c r="F18" s="47"/>
      <c r="G18" s="47"/>
      <c r="H18" s="47"/>
      <c r="I18" s="8"/>
    </row>
    <row r="19" spans="2:9" ht="9" customHeight="1" x14ac:dyDescent="0.25">
      <c r="B19" s="5"/>
      <c r="C19" s="6"/>
      <c r="D19" s="7"/>
      <c r="E19" s="47"/>
      <c r="F19" s="47"/>
      <c r="G19" s="47"/>
      <c r="H19" s="47"/>
      <c r="I19" s="8"/>
    </row>
    <row r="20" spans="2:9" ht="9" customHeight="1" x14ac:dyDescent="0.25">
      <c r="B20" s="5"/>
      <c r="C20" s="6"/>
      <c r="D20" s="7"/>
      <c r="E20" s="47" t="str">
        <f>IF(Paramètres!C24&lt;&gt;"",Paramètres!C24,"") &amp; CHAR(10) &amp; IF(Paramètres!C26&lt;&gt;"",Paramètres!C26,"") &amp; CHAR(10) &amp; IF(Paramètres!C28&lt;&gt;"",Paramètres!C28,"")</f>
        <v xml:space="preserve">5 Rue Fernand Forest 
49 000 Angers
</v>
      </c>
      <c r="F20" s="47"/>
      <c r="G20" s="47"/>
      <c r="H20" s="47"/>
      <c r="I20" s="8"/>
    </row>
    <row r="21" spans="2:9" ht="9" customHeight="1" x14ac:dyDescent="0.25">
      <c r="B21" s="5"/>
      <c r="C21" s="6"/>
      <c r="D21" s="7"/>
      <c r="E21" s="47"/>
      <c r="F21" s="47"/>
      <c r="G21" s="47"/>
      <c r="H21" s="47"/>
      <c r="I21" s="8"/>
    </row>
    <row r="22" spans="2:9" ht="9" customHeight="1" x14ac:dyDescent="0.25">
      <c r="B22" s="5"/>
      <c r="C22" s="6"/>
      <c r="D22" s="7"/>
      <c r="E22" s="47"/>
      <c r="F22" s="47"/>
      <c r="G22" s="47"/>
      <c r="H22" s="47"/>
      <c r="I22" s="8"/>
    </row>
    <row r="23" spans="2:9" ht="9" customHeight="1" x14ac:dyDescent="0.25">
      <c r="B23" s="5"/>
      <c r="C23" s="6"/>
      <c r="D23" s="7"/>
      <c r="E23" s="47"/>
      <c r="F23" s="47"/>
      <c r="G23" s="47"/>
      <c r="H23" s="47"/>
      <c r="I23" s="8"/>
    </row>
    <row r="24" spans="2:9" ht="9" customHeight="1" x14ac:dyDescent="0.25">
      <c r="B24" s="5"/>
      <c r="C24" s="6"/>
      <c r="D24" s="7"/>
      <c r="E24" s="47"/>
      <c r="F24" s="47"/>
      <c r="G24" s="47"/>
      <c r="H24" s="47"/>
      <c r="I24" s="8"/>
    </row>
    <row r="25" spans="2:9" ht="9" customHeight="1" x14ac:dyDescent="0.25">
      <c r="B25" s="5"/>
      <c r="C25" s="6"/>
      <c r="D25" s="7"/>
      <c r="E25" s="47"/>
      <c r="F25" s="47"/>
      <c r="G25" s="47"/>
      <c r="H25" s="47"/>
      <c r="I25" s="8"/>
    </row>
    <row r="26" spans="2:9" ht="9" customHeight="1" x14ac:dyDescent="0.25">
      <c r="B26" s="5"/>
      <c r="C26" s="6"/>
      <c r="D26" s="7"/>
      <c r="E26" s="47"/>
      <c r="F26" s="47"/>
      <c r="G26" s="47"/>
      <c r="H26" s="47"/>
      <c r="I26" s="8"/>
    </row>
    <row r="27" spans="2:9" ht="9" customHeight="1" x14ac:dyDescent="0.25">
      <c r="B27" s="5"/>
      <c r="C27" s="6"/>
      <c r="D27" s="7"/>
      <c r="E27" s="47"/>
      <c r="F27" s="47"/>
      <c r="G27" s="47"/>
      <c r="H27" s="47"/>
      <c r="I27" s="8"/>
    </row>
    <row r="28" spans="2:9" ht="9" customHeight="1" x14ac:dyDescent="0.25">
      <c r="B28" s="5"/>
      <c r="C28" s="6"/>
      <c r="D28" s="7"/>
      <c r="E28" s="46"/>
      <c r="F28" s="46"/>
      <c r="G28" s="46"/>
      <c r="H28" s="46"/>
      <c r="I28" s="8"/>
    </row>
    <row r="29" spans="2:9" ht="9" customHeight="1" x14ac:dyDescent="0.25">
      <c r="B29" s="5"/>
      <c r="C29" s="6"/>
      <c r="D29" s="7"/>
      <c r="E29" s="46"/>
      <c r="F29" s="46"/>
      <c r="G29" s="46"/>
      <c r="H29" s="46"/>
      <c r="I29" s="8"/>
    </row>
    <row r="30" spans="2:9" ht="9" customHeight="1" x14ac:dyDescent="0.25">
      <c r="B30" s="5"/>
      <c r="C30" s="6"/>
      <c r="D30" s="7"/>
      <c r="E30" s="46"/>
      <c r="F30" s="46"/>
      <c r="G30" s="46"/>
      <c r="H30" s="46"/>
      <c r="I30" s="8"/>
    </row>
    <row r="31" spans="2:9" ht="9" customHeight="1" x14ac:dyDescent="0.25">
      <c r="B31" s="5"/>
      <c r="C31" s="6"/>
      <c r="D31" s="7"/>
      <c r="E31" s="46"/>
      <c r="F31" s="46"/>
      <c r="G31" s="46"/>
      <c r="H31" s="46"/>
      <c r="I31" s="8"/>
    </row>
    <row r="32" spans="2:9" ht="9" customHeight="1" x14ac:dyDescent="0.25">
      <c r="B32" s="5"/>
      <c r="C32" s="6"/>
      <c r="D32" s="7"/>
      <c r="E32" s="46"/>
      <c r="F32" s="46"/>
      <c r="G32" s="46"/>
      <c r="H32" s="46"/>
      <c r="I32" s="8"/>
    </row>
    <row r="33" spans="2:9" ht="9" customHeight="1" x14ac:dyDescent="0.25">
      <c r="B33" s="5"/>
      <c r="C33" s="6"/>
      <c r="D33" s="7"/>
      <c r="E33" s="46"/>
      <c r="F33" s="46"/>
      <c r="G33" s="46"/>
      <c r="H33" s="46"/>
      <c r="I33" s="8"/>
    </row>
    <row r="34" spans="2:9" ht="9" customHeight="1" x14ac:dyDescent="0.25">
      <c r="B34" s="5"/>
      <c r="C34" s="6"/>
      <c r="D34" s="7"/>
      <c r="E34" s="46"/>
      <c r="F34" s="46"/>
      <c r="G34" s="46"/>
      <c r="H34" s="46"/>
      <c r="I34" s="8"/>
    </row>
    <row r="35" spans="2:9" ht="9" customHeight="1" x14ac:dyDescent="0.25">
      <c r="B35" s="5"/>
      <c r="C35" s="6"/>
      <c r="D35" s="7"/>
      <c r="E35" s="46"/>
      <c r="F35" s="46"/>
      <c r="G35" s="46"/>
      <c r="H35" s="46"/>
      <c r="I35" s="8"/>
    </row>
    <row r="36" spans="2:9" ht="9" customHeight="1" x14ac:dyDescent="0.25">
      <c r="B36" s="5"/>
      <c r="C36" s="6"/>
      <c r="D36" s="7"/>
      <c r="E36" s="46"/>
      <c r="F36" s="46"/>
      <c r="G36" s="46"/>
      <c r="H36" s="46"/>
      <c r="I36" s="8"/>
    </row>
    <row r="37" spans="2:9" ht="9" customHeight="1" x14ac:dyDescent="0.25">
      <c r="B37" s="5"/>
      <c r="C37" s="6"/>
      <c r="D37" s="7"/>
      <c r="E37" s="46"/>
      <c r="F37" s="46"/>
      <c r="G37" s="46"/>
      <c r="H37" s="46"/>
      <c r="I37" s="8"/>
    </row>
    <row r="38" spans="2:9" ht="9" customHeight="1" x14ac:dyDescent="0.25">
      <c r="B38" s="5"/>
      <c r="C38" s="6"/>
      <c r="D38" s="7"/>
      <c r="E38" s="46"/>
      <c r="F38" s="46"/>
      <c r="G38" s="46"/>
      <c r="H38" s="46"/>
      <c r="I38" s="8"/>
    </row>
    <row r="39" spans="2:9" ht="9" customHeight="1" x14ac:dyDescent="0.25">
      <c r="B39" s="5"/>
      <c r="C39" s="6"/>
      <c r="D39" s="7"/>
      <c r="E39" s="46"/>
      <c r="F39" s="46"/>
      <c r="G39" s="46"/>
      <c r="H39" s="46"/>
      <c r="I39" s="8"/>
    </row>
    <row r="40" spans="2:9" ht="9" customHeight="1" x14ac:dyDescent="0.25">
      <c r="B40" s="5"/>
      <c r="C40" s="6"/>
      <c r="D40" s="7"/>
      <c r="E40" s="46"/>
      <c r="F40" s="46"/>
      <c r="G40" s="46"/>
      <c r="H40" s="46"/>
      <c r="I40" s="8"/>
    </row>
    <row r="41" spans="2:9" ht="9" customHeight="1" x14ac:dyDescent="0.25">
      <c r="B41" s="5"/>
      <c r="C41" s="6"/>
      <c r="D41" s="7"/>
      <c r="E41" s="46"/>
      <c r="F41" s="46"/>
      <c r="G41" s="46"/>
      <c r="H41" s="46"/>
      <c r="I41" s="8"/>
    </row>
    <row r="42" spans="2:9" ht="9" customHeight="1" x14ac:dyDescent="0.25">
      <c r="B42" s="5"/>
      <c r="C42" s="6"/>
      <c r="D42" s="7"/>
      <c r="E42" s="46"/>
      <c r="F42" s="46"/>
      <c r="G42" s="46"/>
      <c r="H42" s="46"/>
      <c r="I42" s="8"/>
    </row>
    <row r="43" spans="2:9" ht="9" customHeight="1" x14ac:dyDescent="0.25">
      <c r="B43" s="5"/>
      <c r="C43" s="6"/>
      <c r="D43" s="7"/>
      <c r="E43" s="46"/>
      <c r="F43" s="46"/>
      <c r="G43" s="46"/>
      <c r="H43" s="46"/>
      <c r="I43" s="8"/>
    </row>
    <row r="44" spans="2:9" ht="9" customHeight="1" x14ac:dyDescent="0.25">
      <c r="B44" s="5"/>
      <c r="C44" s="6"/>
      <c r="D44" s="7"/>
      <c r="E44" s="46"/>
      <c r="F44" s="46"/>
      <c r="G44" s="46"/>
      <c r="H44" s="46"/>
      <c r="I44" s="8"/>
    </row>
    <row r="45" spans="2:9" ht="9" customHeight="1" x14ac:dyDescent="0.25">
      <c r="B45" s="61"/>
      <c r="C45" s="59" t="s">
        <v>10</v>
      </c>
      <c r="D45" s="7"/>
      <c r="E45" s="46"/>
      <c r="F45" s="46"/>
      <c r="G45" s="46"/>
      <c r="H45" s="46"/>
      <c r="I45" s="8"/>
    </row>
    <row r="46" spans="2:9" ht="9" customHeight="1" x14ac:dyDescent="0.25">
      <c r="B46" s="61"/>
      <c r="C46" s="60"/>
      <c r="D46" s="7"/>
      <c r="E46" s="7"/>
      <c r="F46" s="7"/>
      <c r="G46" s="7"/>
      <c r="H46" s="7"/>
      <c r="I46" s="8"/>
    </row>
    <row r="47" spans="2:9" ht="9" customHeight="1" x14ac:dyDescent="0.25">
      <c r="B47" s="61"/>
      <c r="C47" s="60"/>
      <c r="D47" s="7"/>
      <c r="E47" s="58" t="s">
        <v>4</v>
      </c>
      <c r="F47" s="46"/>
      <c r="G47" s="46"/>
      <c r="H47" s="46"/>
      <c r="I47" s="8"/>
    </row>
    <row r="48" spans="2:9" ht="9" customHeight="1" x14ac:dyDescent="0.25">
      <c r="B48" s="61"/>
      <c r="C48" s="60"/>
      <c r="D48" s="7"/>
      <c r="E48" s="46"/>
      <c r="F48" s="46"/>
      <c r="G48" s="46"/>
      <c r="H48" s="46"/>
      <c r="I48" s="8"/>
    </row>
    <row r="49" spans="2:9" ht="9" customHeight="1" x14ac:dyDescent="0.25">
      <c r="B49" s="61"/>
      <c r="C49" s="60"/>
      <c r="D49" s="7"/>
      <c r="E49" s="46"/>
      <c r="F49" s="46"/>
      <c r="G49" s="46"/>
      <c r="H49" s="46"/>
      <c r="I49" s="8"/>
    </row>
    <row r="50" spans="2:9" ht="9" customHeight="1" x14ac:dyDescent="0.25">
      <c r="B50" s="61"/>
      <c r="C50" s="60"/>
      <c r="D50" s="7"/>
      <c r="E50" s="46"/>
      <c r="F50" s="46"/>
      <c r="G50" s="46"/>
      <c r="H50" s="46"/>
      <c r="I50" s="8"/>
    </row>
    <row r="51" spans="2:9" ht="9" customHeight="1" x14ac:dyDescent="0.25">
      <c r="B51" s="61"/>
      <c r="C51" s="60"/>
      <c r="D51" s="7"/>
      <c r="E51" s="46"/>
      <c r="F51" s="46"/>
      <c r="G51" s="46"/>
      <c r="H51" s="46"/>
      <c r="I51" s="8"/>
    </row>
    <row r="52" spans="2:9" ht="9" customHeight="1" x14ac:dyDescent="0.25">
      <c r="B52" s="61"/>
      <c r="C52" s="59" t="s">
        <v>9</v>
      </c>
      <c r="D52" s="7"/>
      <c r="E52" s="46"/>
      <c r="F52" s="46"/>
      <c r="G52" s="46"/>
      <c r="H52" s="46"/>
      <c r="I52" s="8"/>
    </row>
    <row r="53" spans="2:9" ht="9" customHeight="1" x14ac:dyDescent="0.25">
      <c r="B53" s="61"/>
      <c r="C53" s="60"/>
      <c r="D53" s="7"/>
      <c r="E53" s="46"/>
      <c r="F53" s="46"/>
      <c r="G53" s="46"/>
      <c r="H53" s="46"/>
      <c r="I53" s="8"/>
    </row>
    <row r="54" spans="2:9" ht="9" customHeight="1" x14ac:dyDescent="0.25">
      <c r="B54" s="61"/>
      <c r="C54" s="60"/>
      <c r="D54" s="7"/>
      <c r="E54" s="46"/>
      <c r="F54" s="46"/>
      <c r="G54" s="46"/>
      <c r="H54" s="46"/>
      <c r="I54" s="8"/>
    </row>
    <row r="55" spans="2:9" ht="9" customHeight="1" x14ac:dyDescent="0.25">
      <c r="B55" s="61"/>
      <c r="C55" s="60"/>
      <c r="D55" s="7"/>
      <c r="E55" s="46"/>
      <c r="F55" s="46"/>
      <c r="G55" s="46"/>
      <c r="H55" s="46"/>
      <c r="I55" s="8"/>
    </row>
    <row r="56" spans="2:9" ht="9" customHeight="1" x14ac:dyDescent="0.25">
      <c r="B56" s="61"/>
      <c r="C56" s="60"/>
      <c r="D56" s="7"/>
      <c r="E56" s="46"/>
      <c r="F56" s="46"/>
      <c r="G56" s="46"/>
      <c r="H56" s="46"/>
      <c r="I56" s="8"/>
    </row>
    <row r="57" spans="2:9" ht="9" customHeight="1" x14ac:dyDescent="0.25">
      <c r="B57" s="61"/>
      <c r="C57" s="60"/>
      <c r="D57" s="7"/>
      <c r="E57" s="46"/>
      <c r="F57" s="46"/>
      <c r="G57" s="46"/>
      <c r="H57" s="46"/>
      <c r="I57" s="8"/>
    </row>
    <row r="58" spans="2:9" ht="9" customHeight="1" x14ac:dyDescent="0.25">
      <c r="B58" s="61"/>
      <c r="C58" s="60"/>
      <c r="D58" s="7"/>
      <c r="E58" s="46"/>
      <c r="F58" s="46"/>
      <c r="G58" s="46"/>
      <c r="H58" s="46"/>
      <c r="I58" s="8"/>
    </row>
    <row r="59" spans="2:9" ht="9" customHeight="1" x14ac:dyDescent="0.25">
      <c r="B59" s="61"/>
      <c r="C59" s="59" t="s">
        <v>8</v>
      </c>
      <c r="D59" s="7"/>
      <c r="E59" s="46"/>
      <c r="F59" s="46"/>
      <c r="G59" s="46"/>
      <c r="H59" s="46"/>
      <c r="I59" s="8"/>
    </row>
    <row r="60" spans="2:9" ht="9" customHeight="1" x14ac:dyDescent="0.25">
      <c r="B60" s="61"/>
      <c r="C60" s="60"/>
      <c r="D60" s="7"/>
      <c r="E60" s="46"/>
      <c r="F60" s="46"/>
      <c r="G60" s="46"/>
      <c r="H60" s="46"/>
      <c r="I60" s="8"/>
    </row>
    <row r="61" spans="2:9" ht="9" customHeight="1" x14ac:dyDescent="0.25">
      <c r="B61" s="61"/>
      <c r="C61" s="60"/>
      <c r="D61" s="7"/>
      <c r="E61" s="7"/>
      <c r="F61" s="7"/>
      <c r="G61" s="7"/>
      <c r="H61" s="7"/>
      <c r="I61" s="8"/>
    </row>
    <row r="62" spans="2:9" ht="9" customHeight="1" x14ac:dyDescent="0.25">
      <c r="B62" s="61"/>
      <c r="C62" s="60"/>
      <c r="D62" s="7"/>
      <c r="E62" s="48" t="str">
        <f>IF(Paramètres!C9&lt;&gt;"",Paramètres!C9,"")</f>
        <v>Lot n°2</v>
      </c>
      <c r="F62" s="48"/>
      <c r="G62" s="48"/>
      <c r="H62" s="48"/>
      <c r="I62" s="8"/>
    </row>
    <row r="63" spans="2:9" ht="9" customHeight="1" x14ac:dyDescent="0.25">
      <c r="B63" s="61"/>
      <c r="C63" s="60"/>
      <c r="D63" s="7"/>
      <c r="E63" s="48"/>
      <c r="F63" s="48"/>
      <c r="G63" s="48"/>
      <c r="H63" s="48"/>
      <c r="I63" s="8"/>
    </row>
    <row r="64" spans="2:9" ht="9" customHeight="1" x14ac:dyDescent="0.25">
      <c r="B64" s="61"/>
      <c r="C64" s="60"/>
      <c r="D64" s="7"/>
      <c r="E64" s="48"/>
      <c r="F64" s="48"/>
      <c r="G64" s="48"/>
      <c r="H64" s="48"/>
      <c r="I64" s="8"/>
    </row>
    <row r="65" spans="2:9" ht="9" customHeight="1" x14ac:dyDescent="0.25">
      <c r="B65" s="61"/>
      <c r="C65" s="60"/>
      <c r="D65" s="7"/>
      <c r="E65" s="48"/>
      <c r="F65" s="48"/>
      <c r="G65" s="48"/>
      <c r="H65" s="48"/>
      <c r="I65" s="8"/>
    </row>
    <row r="66" spans="2:9" ht="9" customHeight="1" x14ac:dyDescent="0.25">
      <c r="B66" s="61"/>
      <c r="C66" s="59" t="s">
        <v>7</v>
      </c>
      <c r="D66" s="7"/>
      <c r="E66" s="48" t="str">
        <f>IF(Paramètres!C11&lt;&gt;"",Paramètres!C11,"")</f>
        <v>GROS OEUVRE</v>
      </c>
      <c r="F66" s="48"/>
      <c r="G66" s="48"/>
      <c r="H66" s="48"/>
      <c r="I66" s="8"/>
    </row>
    <row r="67" spans="2:9" ht="9" customHeight="1" x14ac:dyDescent="0.25">
      <c r="B67" s="61"/>
      <c r="C67" s="60"/>
      <c r="D67" s="7"/>
      <c r="E67" s="48"/>
      <c r="F67" s="48"/>
      <c r="G67" s="48"/>
      <c r="H67" s="48"/>
      <c r="I67" s="8"/>
    </row>
    <row r="68" spans="2:9" ht="9" customHeight="1" x14ac:dyDescent="0.25">
      <c r="B68" s="61"/>
      <c r="C68" s="60"/>
      <c r="D68" s="7"/>
      <c r="E68" s="48"/>
      <c r="F68" s="48"/>
      <c r="G68" s="48"/>
      <c r="H68" s="48"/>
      <c r="I68" s="8"/>
    </row>
    <row r="69" spans="2:9" ht="9" customHeight="1" x14ac:dyDescent="0.25">
      <c r="B69" s="61"/>
      <c r="C69" s="60"/>
      <c r="D69" s="7"/>
      <c r="E69" s="48"/>
      <c r="F69" s="48"/>
      <c r="G69" s="48"/>
      <c r="H69" s="48"/>
      <c r="I69" s="8"/>
    </row>
    <row r="70" spans="2:9" ht="9" customHeight="1" x14ac:dyDescent="0.25">
      <c r="B70" s="61"/>
      <c r="C70" s="60"/>
      <c r="D70" s="7"/>
      <c r="E70" s="48"/>
      <c r="F70" s="48"/>
      <c r="G70" s="48"/>
      <c r="H70" s="48"/>
      <c r="I70" s="8"/>
    </row>
    <row r="71" spans="2:9" ht="9" customHeight="1" x14ac:dyDescent="0.25">
      <c r="B71" s="61"/>
      <c r="C71" s="60"/>
      <c r="D71" s="7"/>
      <c r="E71" s="49" t="str">
        <f>IF(Paramètres!C3&lt;&gt;"",Paramètres!C3,"")</f>
        <v>DPGF</v>
      </c>
      <c r="F71" s="50"/>
      <c r="G71" s="50"/>
      <c r="H71" s="51"/>
      <c r="I71" s="8"/>
    </row>
    <row r="72" spans="2:9" ht="9" customHeight="1" x14ac:dyDescent="0.25">
      <c r="B72" s="61"/>
      <c r="C72" s="60"/>
      <c r="D72" s="7"/>
      <c r="E72" s="52"/>
      <c r="F72" s="47"/>
      <c r="G72" s="47"/>
      <c r="H72" s="53"/>
      <c r="I72" s="8"/>
    </row>
    <row r="73" spans="2:9" ht="9" customHeight="1" x14ac:dyDescent="0.25">
      <c r="B73" s="61"/>
      <c r="C73" s="59" t="s">
        <v>6</v>
      </c>
      <c r="D73" s="7"/>
      <c r="E73" s="52"/>
      <c r="F73" s="47"/>
      <c r="G73" s="47"/>
      <c r="H73" s="53"/>
      <c r="I73" s="8"/>
    </row>
    <row r="74" spans="2:9" ht="9" customHeight="1" x14ac:dyDescent="0.25">
      <c r="B74" s="61"/>
      <c r="C74" s="60"/>
      <c r="D74" s="7"/>
      <c r="E74" s="52"/>
      <c r="F74" s="47"/>
      <c r="G74" s="47"/>
      <c r="H74" s="53"/>
      <c r="I74" s="8"/>
    </row>
    <row r="75" spans="2:9" ht="9" customHeight="1" x14ac:dyDescent="0.25">
      <c r="B75" s="61"/>
      <c r="C75" s="60"/>
      <c r="D75" s="7"/>
      <c r="E75" s="52"/>
      <c r="F75" s="47"/>
      <c r="G75" s="47"/>
      <c r="H75" s="53"/>
      <c r="I75" s="8"/>
    </row>
    <row r="76" spans="2:9" ht="9" customHeight="1" x14ac:dyDescent="0.25">
      <c r="B76" s="61"/>
      <c r="C76" s="60"/>
      <c r="D76" s="7"/>
      <c r="E76" s="52"/>
      <c r="F76" s="47"/>
      <c r="G76" s="47"/>
      <c r="H76" s="53"/>
      <c r="I76" s="8"/>
    </row>
    <row r="77" spans="2:9" ht="9" customHeight="1" x14ac:dyDescent="0.25">
      <c r="B77" s="61"/>
      <c r="C77" s="60"/>
      <c r="D77" s="7"/>
      <c r="E77" s="54"/>
      <c r="F77" s="55"/>
      <c r="G77" s="55"/>
      <c r="H77" s="56"/>
      <c r="I77" s="8"/>
    </row>
    <row r="78" spans="2:9" ht="9" customHeight="1" x14ac:dyDescent="0.25">
      <c r="B78" s="61"/>
      <c r="C78" s="60"/>
      <c r="D78" s="7"/>
      <c r="E78" s="7"/>
      <c r="F78" s="7"/>
      <c r="G78" s="7"/>
      <c r="H78" s="7"/>
      <c r="I78" s="8"/>
    </row>
    <row r="79" spans="2:9" ht="9" customHeight="1" x14ac:dyDescent="0.25">
      <c r="B79" s="61"/>
      <c r="C79" s="60"/>
      <c r="D79" s="7"/>
      <c r="E79" s="7"/>
      <c r="F79" s="57" t="s">
        <v>0</v>
      </c>
      <c r="G79" s="57" t="str">
        <f>IF(Paramètres!C7&lt;&gt;"",Paramètres!C7,"")</f>
        <v>24.09</v>
      </c>
      <c r="H79" s="7"/>
      <c r="I79" s="8"/>
    </row>
    <row r="80" spans="2:9" ht="9" customHeight="1" x14ac:dyDescent="0.25">
      <c r="B80" s="61"/>
      <c r="C80" s="59" t="s">
        <v>5</v>
      </c>
      <c r="D80" s="7"/>
      <c r="E80" s="7"/>
      <c r="F80" s="57"/>
      <c r="G80" s="57"/>
      <c r="H80" s="7"/>
      <c r="I80" s="8"/>
    </row>
    <row r="81" spans="2:9" ht="9" customHeight="1" x14ac:dyDescent="0.25">
      <c r="B81" s="61"/>
      <c r="C81" s="60"/>
      <c r="D81" s="7"/>
      <c r="E81" s="7"/>
      <c r="F81" s="57" t="s">
        <v>1</v>
      </c>
      <c r="G81" s="57" t="str">
        <f>IF(Paramètres!C13&lt;&gt;"",Paramètres!C13,"")</f>
        <v>07/05/2025</v>
      </c>
      <c r="H81" s="7"/>
      <c r="I81" s="8"/>
    </row>
    <row r="82" spans="2:9" ht="9" customHeight="1" x14ac:dyDescent="0.25">
      <c r="B82" s="61"/>
      <c r="C82" s="60"/>
      <c r="D82" s="7"/>
      <c r="E82" s="7"/>
      <c r="F82" s="57"/>
      <c r="G82" s="57"/>
      <c r="H82" s="7"/>
      <c r="I82" s="8"/>
    </row>
    <row r="83" spans="2:9" ht="9" customHeight="1" x14ac:dyDescent="0.25">
      <c r="B83" s="61"/>
      <c r="C83" s="60"/>
      <c r="D83" s="7"/>
      <c r="E83" s="7"/>
      <c r="F83" s="57" t="s">
        <v>2</v>
      </c>
      <c r="G83" s="57" t="str">
        <f>IF(Paramètres!C15&lt;&gt;"",Paramètres!C15,"")</f>
        <v>DCE</v>
      </c>
      <c r="H83" s="7"/>
      <c r="I83" s="8"/>
    </row>
    <row r="84" spans="2:9" ht="9" customHeight="1" x14ac:dyDescent="0.25">
      <c r="B84" s="61"/>
      <c r="C84" s="60"/>
      <c r="D84" s="7"/>
      <c r="E84" s="7"/>
      <c r="F84" s="57"/>
      <c r="G84" s="57"/>
      <c r="H84" s="7"/>
      <c r="I84" s="8"/>
    </row>
    <row r="85" spans="2:9" ht="9" customHeight="1" x14ac:dyDescent="0.25">
      <c r="B85" s="61"/>
      <c r="C85" s="60"/>
      <c r="D85" s="7"/>
      <c r="E85" s="7"/>
      <c r="F85" s="57" t="s">
        <v>3</v>
      </c>
      <c r="G85" s="57" t="str">
        <f>IF(Paramètres!C17&lt;&gt;"",Paramètres!C17,"")</f>
        <v/>
      </c>
      <c r="H85" s="7"/>
      <c r="I85" s="8"/>
    </row>
    <row r="86" spans="2:9" ht="9" customHeight="1" x14ac:dyDescent="0.25">
      <c r="B86" s="61"/>
      <c r="C86" s="60"/>
      <c r="D86" s="7"/>
      <c r="E86" s="7"/>
      <c r="F86" s="57"/>
      <c r="G86" s="57"/>
      <c r="H86" s="7"/>
      <c r="I86" s="8"/>
    </row>
    <row r="87" spans="2:9" ht="9" customHeight="1" x14ac:dyDescent="0.25">
      <c r="B87" s="9"/>
      <c r="C87" s="10"/>
      <c r="D87" s="11"/>
      <c r="E87" s="11"/>
      <c r="F87" s="11"/>
      <c r="G87" s="11"/>
      <c r="H87" s="11"/>
      <c r="I87" s="12"/>
    </row>
  </sheetData>
  <mergeCells count="28">
    <mergeCell ref="C59:C65"/>
    <mergeCell ref="B59:B65"/>
    <mergeCell ref="C52:C58"/>
    <mergeCell ref="B52:B58"/>
    <mergeCell ref="C45:C51"/>
    <mergeCell ref="B45:B51"/>
    <mergeCell ref="C80:C86"/>
    <mergeCell ref="B80:B86"/>
    <mergeCell ref="C73:C79"/>
    <mergeCell ref="B73:B79"/>
    <mergeCell ref="C66:C72"/>
    <mergeCell ref="B66:B72"/>
    <mergeCell ref="F83:F84"/>
    <mergeCell ref="G83:G84"/>
    <mergeCell ref="F85:F86"/>
    <mergeCell ref="G85:G86"/>
    <mergeCell ref="E47:H60"/>
    <mergeCell ref="E66:H70"/>
    <mergeCell ref="E71:H77"/>
    <mergeCell ref="F79:F80"/>
    <mergeCell ref="G79:G80"/>
    <mergeCell ref="F81:F82"/>
    <mergeCell ref="G81:G82"/>
    <mergeCell ref="E2:H10"/>
    <mergeCell ref="E11:H19"/>
    <mergeCell ref="E20:H27"/>
    <mergeCell ref="E28:H45"/>
    <mergeCell ref="E62:H65"/>
  </mergeCells>
  <printOptions horizontalCentered="1" verticalCentered="1"/>
  <pageMargins left="0.23622047244093999" right="0.23622047244093999" top="0.35433070866142002" bottom="0.47244094488188998" header="0.27559055118109999" footer="0.43307086614173002"/>
  <pageSetup paperSize="9" orientation="portrait"/>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R340"/>
  <sheetViews>
    <sheetView showGridLines="0" tabSelected="1" workbookViewId="0">
      <pane ySplit="3" topLeftCell="A308" activePane="bottomLeft" state="frozen"/>
      <selection pane="bottomLeft" activeCell="G22" sqref="G22"/>
    </sheetView>
  </sheetViews>
  <sheetFormatPr baseColWidth="10" defaultColWidth="9.140625" defaultRowHeight="15" x14ac:dyDescent="0.25"/>
  <cols>
    <col min="1" max="1" width="0" hidden="1" customWidth="1"/>
    <col min="2" max="2" width="6.140625" customWidth="1"/>
    <col min="3" max="3" width="0" hidden="1" customWidth="1"/>
    <col min="4" max="4" width="36" customWidth="1"/>
    <col min="5" max="8" width="8.140625" customWidth="1"/>
    <col min="9" max="9" width="0" hidden="1" customWidth="1"/>
    <col min="10" max="11" width="12.5703125" customWidth="1"/>
    <col min="12" max="18" width="0" hidden="1" customWidth="1"/>
    <col min="19" max="69" width="10.7109375" customWidth="1"/>
  </cols>
  <sheetData>
    <row r="1" spans="1:18" hidden="1" x14ac:dyDescent="0.25">
      <c r="A1" s="7" t="s">
        <v>11</v>
      </c>
      <c r="B1" s="7" t="s">
        <v>12</v>
      </c>
      <c r="C1" s="7" t="s">
        <v>13</v>
      </c>
      <c r="D1" s="7" t="s">
        <v>14</v>
      </c>
      <c r="E1" s="7" t="s">
        <v>15</v>
      </c>
      <c r="F1" s="7" t="s">
        <v>16</v>
      </c>
      <c r="G1" s="7" t="s">
        <v>17</v>
      </c>
      <c r="H1" s="7" t="s">
        <v>18</v>
      </c>
      <c r="I1" s="7" t="s">
        <v>19</v>
      </c>
      <c r="J1" s="7" t="s">
        <v>20</v>
      </c>
      <c r="K1" s="7" t="s">
        <v>21</v>
      </c>
      <c r="L1" s="7" t="s">
        <v>22</v>
      </c>
      <c r="N1" s="7" t="s">
        <v>23</v>
      </c>
      <c r="O1" s="7" t="s">
        <v>24</v>
      </c>
      <c r="P1" s="7" t="s">
        <v>25</v>
      </c>
      <c r="Q1" s="7" t="s">
        <v>26</v>
      </c>
      <c r="R1" s="7" t="s">
        <v>27</v>
      </c>
    </row>
    <row r="3" spans="1:18" ht="22.5" x14ac:dyDescent="0.25">
      <c r="A3" s="7" t="s">
        <v>28</v>
      </c>
      <c r="B3" s="13" t="s">
        <v>29</v>
      </c>
      <c r="C3" s="13" t="s">
        <v>30</v>
      </c>
      <c r="D3" s="62" t="s">
        <v>31</v>
      </c>
      <c r="E3" s="62"/>
      <c r="F3" s="62"/>
      <c r="G3" s="13" t="s">
        <v>17</v>
      </c>
      <c r="H3" s="13" t="s">
        <v>32</v>
      </c>
      <c r="I3" s="13" t="s">
        <v>33</v>
      </c>
      <c r="J3" s="13" t="s">
        <v>34</v>
      </c>
      <c r="K3" s="13" t="s">
        <v>35</v>
      </c>
      <c r="L3" s="13" t="s">
        <v>36</v>
      </c>
      <c r="M3" s="13" t="s">
        <v>37</v>
      </c>
      <c r="N3" s="13" t="s">
        <v>38</v>
      </c>
      <c r="O3" s="13" t="s">
        <v>39</v>
      </c>
      <c r="P3" s="13" t="s">
        <v>40</v>
      </c>
      <c r="Q3" s="13" t="s">
        <v>41</v>
      </c>
      <c r="R3" s="13" t="s">
        <v>42</v>
      </c>
    </row>
    <row r="4" spans="1:18" ht="15.75" customHeight="1" x14ac:dyDescent="0.25">
      <c r="A4" s="7">
        <v>2</v>
      </c>
      <c r="B4" s="14" t="s">
        <v>43</v>
      </c>
      <c r="C4" s="14"/>
      <c r="D4" s="63" t="s">
        <v>44</v>
      </c>
      <c r="E4" s="63"/>
      <c r="F4" s="63"/>
      <c r="G4" s="15"/>
      <c r="H4" s="15"/>
      <c r="I4" s="15"/>
      <c r="J4" s="15"/>
      <c r="K4" s="16"/>
      <c r="L4" s="7"/>
    </row>
    <row r="5" spans="1:18" ht="15.75" x14ac:dyDescent="0.25">
      <c r="A5" s="7">
        <v>2</v>
      </c>
      <c r="B5" s="17">
        <v>1</v>
      </c>
      <c r="C5" s="17"/>
      <c r="D5" s="64" t="s">
        <v>45</v>
      </c>
      <c r="E5" s="65"/>
      <c r="F5" s="65"/>
      <c r="G5" s="18"/>
      <c r="H5" s="18"/>
      <c r="I5" s="18"/>
      <c r="J5" s="18"/>
      <c r="K5" s="19"/>
      <c r="L5" s="7"/>
    </row>
    <row r="6" spans="1:18" ht="47.25" customHeight="1" x14ac:dyDescent="0.25">
      <c r="A6" s="7">
        <v>3</v>
      </c>
      <c r="B6" s="17" t="s">
        <v>46</v>
      </c>
      <c r="C6" s="17"/>
      <c r="D6" s="65" t="s">
        <v>47</v>
      </c>
      <c r="E6" s="65"/>
      <c r="F6" s="65"/>
      <c r="G6" s="18"/>
      <c r="H6" s="18"/>
      <c r="I6" s="18"/>
      <c r="J6" s="18"/>
      <c r="K6" s="19"/>
      <c r="L6" s="7"/>
    </row>
    <row r="7" spans="1:18" x14ac:dyDescent="0.25">
      <c r="A7" s="7" t="s">
        <v>48</v>
      </c>
      <c r="B7" s="20"/>
      <c r="C7" s="20"/>
      <c r="D7" s="66"/>
      <c r="E7" s="66"/>
      <c r="F7" s="66"/>
      <c r="K7" s="20"/>
    </row>
    <row r="8" spans="1:18" ht="25.5" customHeight="1" x14ac:dyDescent="0.25">
      <c r="B8" s="20"/>
      <c r="C8" s="20"/>
      <c r="D8" s="69" t="s">
        <v>47</v>
      </c>
      <c r="E8" s="70"/>
      <c r="F8" s="70"/>
      <c r="G8" s="67"/>
      <c r="H8" s="67"/>
      <c r="I8" s="67"/>
      <c r="J8" s="67"/>
      <c r="K8" s="68"/>
    </row>
    <row r="9" spans="1:18" x14ac:dyDescent="0.25">
      <c r="B9" s="20"/>
      <c r="C9" s="20"/>
      <c r="D9" s="72"/>
      <c r="E9" s="46"/>
      <c r="F9" s="46"/>
      <c r="G9" s="46"/>
      <c r="H9" s="46"/>
      <c r="I9" s="46"/>
      <c r="J9" s="46"/>
      <c r="K9" s="71"/>
    </row>
    <row r="10" spans="1:18" x14ac:dyDescent="0.25">
      <c r="B10" s="20"/>
      <c r="C10" s="20"/>
      <c r="D10" s="75" t="s">
        <v>49</v>
      </c>
      <c r="E10" s="76"/>
      <c r="F10" s="76"/>
      <c r="G10" s="73">
        <f>SUMIF(L7:L7, IF(L6="","",L6), K7:K7)</f>
        <v>0</v>
      </c>
      <c r="H10" s="73"/>
      <c r="I10" s="73"/>
      <c r="J10" s="73"/>
      <c r="K10" s="74"/>
    </row>
    <row r="11" spans="1:18" hidden="1" x14ac:dyDescent="0.25">
      <c r="B11" s="20"/>
      <c r="C11" s="20"/>
      <c r="D11" s="79" t="s">
        <v>50</v>
      </c>
      <c r="E11" s="80"/>
      <c r="F11" s="80"/>
      <c r="G11" s="77">
        <f>ROUND(SUMIF(L7:L7, IF(L6="","",L6), K7:K7) * 0.2, 2)</f>
        <v>0</v>
      </c>
      <c r="H11" s="77"/>
      <c r="I11" s="77"/>
      <c r="J11" s="77"/>
      <c r="K11" s="78"/>
    </row>
    <row r="12" spans="1:18" hidden="1" x14ac:dyDescent="0.25">
      <c r="B12" s="20"/>
      <c r="C12" s="20"/>
      <c r="D12" s="75" t="s">
        <v>51</v>
      </c>
      <c r="E12" s="76"/>
      <c r="F12" s="76"/>
      <c r="G12" s="73">
        <f>SUM(G10:G11)</f>
        <v>0</v>
      </c>
      <c r="H12" s="73"/>
      <c r="I12" s="73"/>
      <c r="J12" s="73"/>
      <c r="K12" s="74"/>
    </row>
    <row r="13" spans="1:18" ht="15.75" customHeight="1" x14ac:dyDescent="0.25">
      <c r="A13" s="7">
        <v>3</v>
      </c>
      <c r="B13" s="17" t="s">
        <v>52</v>
      </c>
      <c r="C13" s="17"/>
      <c r="D13" s="65" t="s">
        <v>53</v>
      </c>
      <c r="E13" s="65"/>
      <c r="F13" s="65"/>
      <c r="G13" s="18"/>
      <c r="H13" s="18"/>
      <c r="I13" s="18"/>
      <c r="J13" s="18"/>
      <c r="K13" s="19"/>
      <c r="L13" s="7"/>
    </row>
    <row r="14" spans="1:18" x14ac:dyDescent="0.25">
      <c r="A14" s="7">
        <v>9</v>
      </c>
      <c r="B14" s="21" t="s">
        <v>54</v>
      </c>
      <c r="C14" s="21"/>
      <c r="D14" s="81" t="s">
        <v>55</v>
      </c>
      <c r="E14" s="82"/>
      <c r="F14" s="82"/>
      <c r="G14" s="22" t="s">
        <v>56</v>
      </c>
      <c r="H14" s="23"/>
      <c r="I14" s="23"/>
      <c r="J14" s="24"/>
      <c r="K14" s="24">
        <f>IF(AND(H14= "",I14= ""), 0, ROUND(ROUND(J14, 2) * ROUND(IF(I14="",H14,I14),  0), 2))</f>
        <v>0</v>
      </c>
      <c r="L14" s="7"/>
      <c r="N14" s="25">
        <v>0.2</v>
      </c>
      <c r="R14" s="7">
        <v>491</v>
      </c>
    </row>
    <row r="15" spans="1:18" hidden="1" x14ac:dyDescent="0.25">
      <c r="A15" s="7" t="s">
        <v>57</v>
      </c>
    </row>
    <row r="16" spans="1:18" x14ac:dyDescent="0.25">
      <c r="A16" s="7">
        <v>9</v>
      </c>
      <c r="B16" s="21" t="s">
        <v>58</v>
      </c>
      <c r="C16" s="21"/>
      <c r="D16" s="81" t="s">
        <v>59</v>
      </c>
      <c r="E16" s="82"/>
      <c r="F16" s="82"/>
      <c r="G16" s="22" t="s">
        <v>17</v>
      </c>
      <c r="H16" s="23"/>
      <c r="I16" s="23"/>
      <c r="J16" s="24"/>
      <c r="K16" s="24">
        <f>IF(AND(H16= "",I16= ""), 0, ROUND(ROUND(J16, 2) * ROUND(IF(I16="",H16,I16),  0), 2))</f>
        <v>0</v>
      </c>
      <c r="L16" s="7"/>
      <c r="N16" s="25">
        <v>0.2</v>
      </c>
      <c r="R16" s="7">
        <v>491</v>
      </c>
    </row>
    <row r="17" spans="1:18" hidden="1" x14ac:dyDescent="0.25">
      <c r="A17" s="7" t="s">
        <v>57</v>
      </c>
    </row>
    <row r="18" spans="1:18" x14ac:dyDescent="0.25">
      <c r="A18" s="7">
        <v>9</v>
      </c>
      <c r="B18" s="21" t="s">
        <v>60</v>
      </c>
      <c r="C18" s="21"/>
      <c r="D18" s="81" t="s">
        <v>61</v>
      </c>
      <c r="E18" s="82"/>
      <c r="F18" s="82"/>
      <c r="G18" s="22" t="s">
        <v>17</v>
      </c>
      <c r="H18" s="23"/>
      <c r="I18" s="23"/>
      <c r="J18" s="24"/>
      <c r="K18" s="24">
        <f>IF(AND(H18= "",I18= ""), 0, ROUND(ROUND(J18, 2) * ROUND(IF(I18="",H18,I18),  0), 2))</f>
        <v>0</v>
      </c>
      <c r="L18" s="7"/>
      <c r="N18" s="25">
        <v>0.2</v>
      </c>
      <c r="R18" s="7">
        <v>491</v>
      </c>
    </row>
    <row r="19" spans="1:18" hidden="1" x14ac:dyDescent="0.25">
      <c r="A19" s="7" t="s">
        <v>57</v>
      </c>
    </row>
    <row r="20" spans="1:18" x14ac:dyDescent="0.25">
      <c r="A20" s="7">
        <v>9</v>
      </c>
      <c r="B20" s="21" t="s">
        <v>62</v>
      </c>
      <c r="C20" s="21"/>
      <c r="D20" s="81" t="s">
        <v>63</v>
      </c>
      <c r="E20" s="82"/>
      <c r="F20" s="82"/>
      <c r="G20" s="22" t="s">
        <v>17</v>
      </c>
      <c r="H20" s="23"/>
      <c r="I20" s="23"/>
      <c r="J20" s="24"/>
      <c r="K20" s="24">
        <f>IF(AND(H20= "",I20= ""), 0, ROUND(ROUND(J20, 2) * ROUND(IF(I20="",H20,I20),  0), 2))</f>
        <v>0</v>
      </c>
      <c r="L20" s="7"/>
      <c r="N20" s="25">
        <v>0.2</v>
      </c>
      <c r="R20" s="7">
        <v>491</v>
      </c>
    </row>
    <row r="21" spans="1:18" hidden="1" x14ac:dyDescent="0.25">
      <c r="A21" s="7" t="s">
        <v>57</v>
      </c>
    </row>
    <row r="22" spans="1:18" x14ac:dyDescent="0.25">
      <c r="A22" s="7">
        <v>9</v>
      </c>
      <c r="B22" s="21" t="s">
        <v>64</v>
      </c>
      <c r="C22" s="21"/>
      <c r="D22" s="81" t="s">
        <v>65</v>
      </c>
      <c r="E22" s="82"/>
      <c r="F22" s="82"/>
      <c r="G22" s="22" t="s">
        <v>66</v>
      </c>
      <c r="H22" s="26"/>
      <c r="I22" s="26"/>
      <c r="J22" s="24"/>
      <c r="K22" s="24">
        <f>IF(AND(H22= "",I22= ""), 0, ROUND(ROUND(J22, 2) * ROUND(IF(I22="",H22,I22),  2), 2))</f>
        <v>0</v>
      </c>
      <c r="L22" s="7"/>
      <c r="N22" s="25">
        <v>0.2</v>
      </c>
      <c r="R22" s="7">
        <v>491</v>
      </c>
    </row>
    <row r="23" spans="1:18" ht="56.25" customHeight="1" x14ac:dyDescent="0.25">
      <c r="A23" s="7" t="s">
        <v>67</v>
      </c>
      <c r="B23" s="27"/>
      <c r="C23" s="27"/>
      <c r="D23" s="83" t="s">
        <v>68</v>
      </c>
      <c r="E23" s="83"/>
      <c r="F23" s="83"/>
      <c r="G23" s="83"/>
      <c r="H23" s="83"/>
      <c r="I23" s="83"/>
      <c r="J23" s="83"/>
      <c r="K23" s="27"/>
    </row>
    <row r="24" spans="1:18" hidden="1" x14ac:dyDescent="0.25">
      <c r="A24" s="7" t="s">
        <v>57</v>
      </c>
    </row>
    <row r="25" spans="1:18" x14ac:dyDescent="0.25">
      <c r="A25" s="7">
        <v>9</v>
      </c>
      <c r="B25" s="21" t="s">
        <v>69</v>
      </c>
      <c r="C25" s="21"/>
      <c r="D25" s="81" t="s">
        <v>70</v>
      </c>
      <c r="E25" s="82"/>
      <c r="F25" s="82"/>
      <c r="G25" s="22" t="s">
        <v>17</v>
      </c>
      <c r="H25" s="23"/>
      <c r="I25" s="23"/>
      <c r="J25" s="24"/>
      <c r="K25" s="24">
        <f>IF(AND(H25= "",I25= ""), 0, ROUND(ROUND(J25, 2) * ROUND(IF(I25="",H25,I25),  0), 2))</f>
        <v>0</v>
      </c>
      <c r="L25" s="7"/>
      <c r="N25" s="25">
        <v>0.2</v>
      </c>
      <c r="R25" s="7">
        <v>491</v>
      </c>
    </row>
    <row r="26" spans="1:18" ht="67.5" customHeight="1" x14ac:dyDescent="0.25">
      <c r="A26" s="7" t="s">
        <v>67</v>
      </c>
      <c r="B26" s="27"/>
      <c r="C26" s="27"/>
      <c r="D26" s="83" t="s">
        <v>71</v>
      </c>
      <c r="E26" s="83"/>
      <c r="F26" s="83"/>
      <c r="G26" s="83"/>
      <c r="H26" s="83"/>
      <c r="I26" s="83"/>
      <c r="J26" s="83"/>
      <c r="K26" s="27"/>
    </row>
    <row r="27" spans="1:18" hidden="1" x14ac:dyDescent="0.25">
      <c r="A27" s="7" t="s">
        <v>57</v>
      </c>
    </row>
    <row r="28" spans="1:18" x14ac:dyDescent="0.25">
      <c r="A28" s="7">
        <v>9</v>
      </c>
      <c r="B28" s="21" t="s">
        <v>72</v>
      </c>
      <c r="C28" s="21"/>
      <c r="D28" s="81" t="s">
        <v>73</v>
      </c>
      <c r="E28" s="82"/>
      <c r="F28" s="82"/>
      <c r="G28" s="22" t="s">
        <v>17</v>
      </c>
      <c r="H28" s="23"/>
      <c r="I28" s="23"/>
      <c r="J28" s="24"/>
      <c r="K28" s="24">
        <f>IF(AND(H28= "",I28= ""), 0, ROUND(ROUND(J28, 2) * ROUND(IF(I28="",H28,I28),  0), 2))</f>
        <v>0</v>
      </c>
      <c r="L28" s="7"/>
      <c r="N28" s="25">
        <v>0.2</v>
      </c>
      <c r="R28" s="7">
        <v>491</v>
      </c>
    </row>
    <row r="29" spans="1:18" ht="33.75" customHeight="1" x14ac:dyDescent="0.25">
      <c r="A29" s="7" t="s">
        <v>67</v>
      </c>
      <c r="B29" s="27"/>
      <c r="C29" s="27"/>
      <c r="D29" s="83" t="s">
        <v>74</v>
      </c>
      <c r="E29" s="83"/>
      <c r="F29" s="83"/>
      <c r="G29" s="83"/>
      <c r="H29" s="83"/>
      <c r="I29" s="83"/>
      <c r="J29" s="83"/>
      <c r="K29" s="27"/>
    </row>
    <row r="30" spans="1:18" hidden="1" x14ac:dyDescent="0.25">
      <c r="A30" s="7" t="s">
        <v>57</v>
      </c>
    </row>
    <row r="31" spans="1:18" x14ac:dyDescent="0.25">
      <c r="A31" s="7">
        <v>9</v>
      </c>
      <c r="B31" s="21" t="s">
        <v>75</v>
      </c>
      <c r="C31" s="21"/>
      <c r="D31" s="81" t="s">
        <v>76</v>
      </c>
      <c r="E31" s="82"/>
      <c r="F31" s="82"/>
      <c r="G31" s="22" t="s">
        <v>77</v>
      </c>
      <c r="H31" s="23"/>
      <c r="I31" s="23"/>
      <c r="J31" s="24"/>
      <c r="K31" s="24">
        <f>IF(AND(H31= "",I31= ""), 0, ROUND(ROUND(J31, 2) * ROUND(IF(I31="",H31,I31),  0), 2))</f>
        <v>0</v>
      </c>
      <c r="L31" s="7"/>
      <c r="N31" s="25">
        <v>0.2</v>
      </c>
      <c r="R31" s="7">
        <v>491</v>
      </c>
    </row>
    <row r="32" spans="1:18" hidden="1" x14ac:dyDescent="0.25">
      <c r="A32" s="7" t="s">
        <v>57</v>
      </c>
    </row>
    <row r="33" spans="1:18" x14ac:dyDescent="0.25">
      <c r="A33" s="7">
        <v>9</v>
      </c>
      <c r="B33" s="21" t="s">
        <v>78</v>
      </c>
      <c r="C33" s="21"/>
      <c r="D33" s="81" t="s">
        <v>79</v>
      </c>
      <c r="E33" s="82"/>
      <c r="F33" s="82"/>
      <c r="G33" s="22" t="s">
        <v>56</v>
      </c>
      <c r="H33" s="23"/>
      <c r="I33" s="23"/>
      <c r="J33" s="24"/>
      <c r="K33" s="24">
        <f>IF(AND(H33= "",I33= ""), 0, ROUND(ROUND(J33, 2) * ROUND(IF(I33="",H33,I33),  0), 2))</f>
        <v>0</v>
      </c>
      <c r="L33" s="7"/>
      <c r="N33" s="25">
        <v>0.2</v>
      </c>
      <c r="R33" s="7">
        <v>491</v>
      </c>
    </row>
    <row r="34" spans="1:18" hidden="1" x14ac:dyDescent="0.25">
      <c r="A34" s="7" t="s">
        <v>57</v>
      </c>
    </row>
    <row r="35" spans="1:18" x14ac:dyDescent="0.25">
      <c r="A35" s="7">
        <v>9</v>
      </c>
      <c r="B35" s="21" t="s">
        <v>80</v>
      </c>
      <c r="C35" s="21"/>
      <c r="D35" s="81" t="s">
        <v>81</v>
      </c>
      <c r="E35" s="82"/>
      <c r="F35" s="82"/>
      <c r="G35" s="22" t="s">
        <v>56</v>
      </c>
      <c r="H35" s="23"/>
      <c r="I35" s="23"/>
      <c r="J35" s="24"/>
      <c r="K35" s="24">
        <f>IF(AND(H35= "",I35= ""), 0, ROUND(ROUND(J35, 2) * ROUND(IF(I35="",H35,I35),  0), 2))</f>
        <v>0</v>
      </c>
      <c r="L35" s="7"/>
      <c r="N35" s="25">
        <v>0.2</v>
      </c>
      <c r="R35" s="7">
        <v>491</v>
      </c>
    </row>
    <row r="36" spans="1:18" ht="33.75" customHeight="1" x14ac:dyDescent="0.25">
      <c r="A36" s="7" t="s">
        <v>67</v>
      </c>
      <c r="B36" s="27"/>
      <c r="C36" s="27"/>
      <c r="D36" s="83" t="s">
        <v>82</v>
      </c>
      <c r="E36" s="83"/>
      <c r="F36" s="83"/>
      <c r="G36" s="83"/>
      <c r="H36" s="83"/>
      <c r="I36" s="83"/>
      <c r="J36" s="83"/>
      <c r="K36" s="27"/>
    </row>
    <row r="37" spans="1:18" hidden="1" x14ac:dyDescent="0.25">
      <c r="A37" s="7" t="s">
        <v>57</v>
      </c>
    </row>
    <row r="38" spans="1:18" x14ac:dyDescent="0.25">
      <c r="A38" s="7">
        <v>9</v>
      </c>
      <c r="B38" s="21" t="s">
        <v>83</v>
      </c>
      <c r="C38" s="21"/>
      <c r="D38" s="81" t="s">
        <v>84</v>
      </c>
      <c r="E38" s="82"/>
      <c r="F38" s="82"/>
      <c r="G38" s="22" t="s">
        <v>77</v>
      </c>
      <c r="H38" s="23"/>
      <c r="I38" s="23"/>
      <c r="J38" s="24"/>
      <c r="K38" s="24">
        <f>IF(AND(H38= "",I38= ""), 0, ROUND(ROUND(J38, 2) * ROUND(IF(I38="",H38,I38),  0), 2))</f>
        <v>0</v>
      </c>
      <c r="L38" s="7"/>
      <c r="N38" s="25">
        <v>0.2</v>
      </c>
      <c r="R38" s="7">
        <v>491</v>
      </c>
    </row>
    <row r="39" spans="1:18" hidden="1" x14ac:dyDescent="0.25">
      <c r="A39" s="7" t="s">
        <v>57</v>
      </c>
    </row>
    <row r="40" spans="1:18" x14ac:dyDescent="0.25">
      <c r="A40" s="7" t="s">
        <v>48</v>
      </c>
      <c r="B40" s="20"/>
      <c r="C40" s="20"/>
      <c r="D40" s="66"/>
      <c r="E40" s="66"/>
      <c r="F40" s="66"/>
      <c r="K40" s="20"/>
    </row>
    <row r="41" spans="1:18" x14ac:dyDescent="0.25">
      <c r="B41" s="20"/>
      <c r="C41" s="20"/>
      <c r="D41" s="69" t="s">
        <v>53</v>
      </c>
      <c r="E41" s="70"/>
      <c r="F41" s="70"/>
      <c r="G41" s="67"/>
      <c r="H41" s="67"/>
      <c r="I41" s="67"/>
      <c r="J41" s="67"/>
      <c r="K41" s="68"/>
    </row>
    <row r="42" spans="1:18" x14ac:dyDescent="0.25">
      <c r="B42" s="20"/>
      <c r="C42" s="20"/>
      <c r="D42" s="72"/>
      <c r="E42" s="46"/>
      <c r="F42" s="46"/>
      <c r="G42" s="46"/>
      <c r="H42" s="46"/>
      <c r="I42" s="46"/>
      <c r="J42" s="46"/>
      <c r="K42" s="71"/>
    </row>
    <row r="43" spans="1:18" x14ac:dyDescent="0.25">
      <c r="B43" s="20"/>
      <c r="C43" s="20"/>
      <c r="D43" s="75" t="s">
        <v>49</v>
      </c>
      <c r="E43" s="76"/>
      <c r="F43" s="76"/>
      <c r="G43" s="73">
        <f>SUMIF(L14:L40, IF(L13="","",L13), K14:K40)</f>
        <v>0</v>
      </c>
      <c r="H43" s="73"/>
      <c r="I43" s="73"/>
      <c r="J43" s="73"/>
      <c r="K43" s="74"/>
    </row>
    <row r="44" spans="1:18" hidden="1" x14ac:dyDescent="0.25">
      <c r="B44" s="20"/>
      <c r="C44" s="20"/>
      <c r="D44" s="79" t="s">
        <v>50</v>
      </c>
      <c r="E44" s="80"/>
      <c r="F44" s="80"/>
      <c r="G44" s="77">
        <f>ROUND(SUMIF(L14:L40, IF(L13="","",L13), K14:K40) * 0.2, 2)</f>
        <v>0</v>
      </c>
      <c r="H44" s="77"/>
      <c r="I44" s="77"/>
      <c r="J44" s="77"/>
      <c r="K44" s="78"/>
    </row>
    <row r="45" spans="1:18" hidden="1" x14ac:dyDescent="0.25">
      <c r="B45" s="20"/>
      <c r="C45" s="20"/>
      <c r="D45" s="75" t="s">
        <v>51</v>
      </c>
      <c r="E45" s="76"/>
      <c r="F45" s="76"/>
      <c r="G45" s="73">
        <f>SUM(G43:G44)</f>
        <v>0</v>
      </c>
      <c r="H45" s="73"/>
      <c r="I45" s="73"/>
      <c r="J45" s="73"/>
      <c r="K45" s="74"/>
    </row>
    <row r="46" spans="1:18" ht="31.5" customHeight="1" x14ac:dyDescent="0.25">
      <c r="A46" s="7">
        <v>3</v>
      </c>
      <c r="B46" s="17" t="s">
        <v>85</v>
      </c>
      <c r="C46" s="17"/>
      <c r="D46" s="65" t="s">
        <v>86</v>
      </c>
      <c r="E46" s="65"/>
      <c r="F46" s="65"/>
      <c r="G46" s="18"/>
      <c r="H46" s="18"/>
      <c r="I46" s="18"/>
      <c r="J46" s="18"/>
      <c r="K46" s="19"/>
      <c r="L46" s="7"/>
    </row>
    <row r="47" spans="1:18" x14ac:dyDescent="0.25">
      <c r="A47" s="7">
        <v>4</v>
      </c>
      <c r="B47" s="17" t="s">
        <v>87</v>
      </c>
      <c r="C47" s="17"/>
      <c r="D47" s="84" t="s">
        <v>88</v>
      </c>
      <c r="E47" s="84"/>
      <c r="F47" s="84"/>
      <c r="G47" s="28"/>
      <c r="H47" s="28"/>
      <c r="I47" s="28"/>
      <c r="J47" s="28"/>
      <c r="K47" s="29"/>
      <c r="L47" s="7"/>
    </row>
    <row r="48" spans="1:18" x14ac:dyDescent="0.25">
      <c r="A48" s="7">
        <v>5</v>
      </c>
      <c r="B48" s="17" t="s">
        <v>89</v>
      </c>
      <c r="C48" s="17"/>
      <c r="D48" s="85" t="s">
        <v>90</v>
      </c>
      <c r="E48" s="85"/>
      <c r="F48" s="85"/>
      <c r="G48" s="30"/>
      <c r="H48" s="30"/>
      <c r="I48" s="30"/>
      <c r="J48" s="30"/>
      <c r="K48" s="31"/>
      <c r="L48" s="7"/>
    </row>
    <row r="49" spans="1:18" x14ac:dyDescent="0.25">
      <c r="A49" s="7">
        <v>9</v>
      </c>
      <c r="B49" s="21" t="s">
        <v>91</v>
      </c>
      <c r="C49" s="21"/>
      <c r="D49" s="81" t="s">
        <v>92</v>
      </c>
      <c r="E49" s="82"/>
      <c r="F49" s="82"/>
      <c r="G49" s="22" t="s">
        <v>93</v>
      </c>
      <c r="H49" s="32"/>
      <c r="I49" s="32"/>
      <c r="J49" s="24"/>
      <c r="K49" s="24">
        <f>IF(AND(H49= "",I49= ""), 0, ROUND(ROUND(J49, 2) * ROUND(IF(I49="",H49,I49),  3), 2))</f>
        <v>0</v>
      </c>
      <c r="L49" s="7"/>
      <c r="N49" s="25">
        <v>0.2</v>
      </c>
      <c r="R49" s="7">
        <v>491</v>
      </c>
    </row>
    <row r="50" spans="1:18" ht="56.25" customHeight="1" x14ac:dyDescent="0.25">
      <c r="A50" s="7" t="s">
        <v>67</v>
      </c>
      <c r="B50" s="27"/>
      <c r="C50" s="27"/>
      <c r="D50" s="83" t="s">
        <v>94</v>
      </c>
      <c r="E50" s="83"/>
      <c r="F50" s="83"/>
      <c r="G50" s="83"/>
      <c r="H50" s="83"/>
      <c r="I50" s="83"/>
      <c r="J50" s="83"/>
      <c r="K50" s="27"/>
    </row>
    <row r="51" spans="1:18" hidden="1" x14ac:dyDescent="0.25">
      <c r="A51" s="7" t="s">
        <v>57</v>
      </c>
    </row>
    <row r="52" spans="1:18" hidden="1" x14ac:dyDescent="0.25">
      <c r="A52" s="7" t="s">
        <v>95</v>
      </c>
    </row>
    <row r="53" spans="1:18" x14ac:dyDescent="0.25">
      <c r="A53" s="7">
        <v>5</v>
      </c>
      <c r="B53" s="17" t="s">
        <v>96</v>
      </c>
      <c r="C53" s="17"/>
      <c r="D53" s="85" t="s">
        <v>97</v>
      </c>
      <c r="E53" s="85"/>
      <c r="F53" s="85"/>
      <c r="G53" s="30"/>
      <c r="H53" s="30"/>
      <c r="I53" s="30"/>
      <c r="J53" s="30"/>
      <c r="K53" s="31"/>
      <c r="L53" s="7"/>
    </row>
    <row r="54" spans="1:18" x14ac:dyDescent="0.25">
      <c r="A54" s="7">
        <v>9</v>
      </c>
      <c r="B54" s="21" t="s">
        <v>98</v>
      </c>
      <c r="C54" s="21"/>
      <c r="D54" s="81" t="s">
        <v>97</v>
      </c>
      <c r="E54" s="82"/>
      <c r="F54" s="82"/>
      <c r="G54" s="22" t="s">
        <v>93</v>
      </c>
      <c r="H54" s="32"/>
      <c r="I54" s="32"/>
      <c r="J54" s="24"/>
      <c r="K54" s="24">
        <f>IF(AND(H54= "",I54= ""), 0, ROUND(ROUND(J54, 2) * ROUND(IF(I54="",H54,I54),  3), 2))</f>
        <v>0</v>
      </c>
      <c r="L54" s="7"/>
      <c r="N54" s="25">
        <v>0.2</v>
      </c>
      <c r="R54" s="7">
        <v>491</v>
      </c>
    </row>
    <row r="55" spans="1:18" ht="56.25" customHeight="1" x14ac:dyDescent="0.25">
      <c r="A55" s="7" t="s">
        <v>67</v>
      </c>
      <c r="B55" s="27"/>
      <c r="C55" s="27"/>
      <c r="D55" s="83" t="s">
        <v>99</v>
      </c>
      <c r="E55" s="83"/>
      <c r="F55" s="83"/>
      <c r="G55" s="83"/>
      <c r="H55" s="83"/>
      <c r="I55" s="83"/>
      <c r="J55" s="83"/>
      <c r="K55" s="27"/>
    </row>
    <row r="56" spans="1:18" hidden="1" x14ac:dyDescent="0.25">
      <c r="A56" s="7" t="s">
        <v>57</v>
      </c>
    </row>
    <row r="57" spans="1:18" hidden="1" x14ac:dyDescent="0.25">
      <c r="A57" s="7" t="s">
        <v>95</v>
      </c>
    </row>
    <row r="58" spans="1:18" hidden="1" x14ac:dyDescent="0.25">
      <c r="A58" s="7" t="s">
        <v>100</v>
      </c>
    </row>
    <row r="59" spans="1:18" x14ac:dyDescent="0.25">
      <c r="A59" s="7">
        <v>4</v>
      </c>
      <c r="B59" s="17" t="s">
        <v>101</v>
      </c>
      <c r="C59" s="17"/>
      <c r="D59" s="84" t="s">
        <v>102</v>
      </c>
      <c r="E59" s="84"/>
      <c r="F59" s="84"/>
      <c r="G59" s="28"/>
      <c r="H59" s="28"/>
      <c r="I59" s="28"/>
      <c r="J59" s="28"/>
      <c r="K59" s="29"/>
      <c r="L59" s="7"/>
    </row>
    <row r="60" spans="1:18" x14ac:dyDescent="0.25">
      <c r="A60" s="7">
        <v>5</v>
      </c>
      <c r="B60" s="17" t="s">
        <v>103</v>
      </c>
      <c r="C60" s="17"/>
      <c r="D60" s="85" t="s">
        <v>104</v>
      </c>
      <c r="E60" s="85"/>
      <c r="F60" s="85"/>
      <c r="G60" s="30"/>
      <c r="H60" s="30"/>
      <c r="I60" s="30"/>
      <c r="J60" s="30"/>
      <c r="K60" s="31"/>
      <c r="L60" s="7"/>
    </row>
    <row r="61" spans="1:18" x14ac:dyDescent="0.25">
      <c r="A61" s="7">
        <v>6</v>
      </c>
      <c r="B61" s="17" t="s">
        <v>105</v>
      </c>
      <c r="C61" s="17"/>
      <c r="D61" s="86" t="s">
        <v>106</v>
      </c>
      <c r="E61" s="86"/>
      <c r="F61" s="86"/>
      <c r="G61" s="33"/>
      <c r="H61" s="33"/>
      <c r="I61" s="33"/>
      <c r="J61" s="33"/>
      <c r="K61" s="34"/>
      <c r="L61" s="7"/>
    </row>
    <row r="62" spans="1:18" x14ac:dyDescent="0.25">
      <c r="A62" s="7">
        <v>9</v>
      </c>
      <c r="B62" s="21" t="s">
        <v>107</v>
      </c>
      <c r="C62" s="21"/>
      <c r="D62" s="81" t="s">
        <v>108</v>
      </c>
      <c r="E62" s="82"/>
      <c r="F62" s="82"/>
      <c r="G62" s="22" t="s">
        <v>66</v>
      </c>
      <c r="H62" s="26"/>
      <c r="I62" s="26"/>
      <c r="J62" s="24"/>
      <c r="K62" s="24">
        <f>IF(AND(H62= "",I62= ""), 0, ROUND(ROUND(J62, 2) * ROUND(IF(I62="",H62,I62),  2), 2))</f>
        <v>0</v>
      </c>
      <c r="L62" s="7"/>
      <c r="N62" s="25">
        <v>0.2</v>
      </c>
      <c r="R62" s="7">
        <v>491</v>
      </c>
    </row>
    <row r="63" spans="1:18" ht="45" customHeight="1" x14ac:dyDescent="0.25">
      <c r="A63" s="7" t="s">
        <v>67</v>
      </c>
      <c r="B63" s="27"/>
      <c r="C63" s="27"/>
      <c r="D63" s="83" t="s">
        <v>109</v>
      </c>
      <c r="E63" s="83"/>
      <c r="F63" s="83"/>
      <c r="G63" s="83"/>
      <c r="H63" s="83"/>
      <c r="I63" s="83"/>
      <c r="J63" s="83"/>
      <c r="K63" s="27"/>
    </row>
    <row r="64" spans="1:18" hidden="1" x14ac:dyDescent="0.25">
      <c r="A64" s="7" t="s">
        <v>57</v>
      </c>
    </row>
    <row r="65" spans="1:18" x14ac:dyDescent="0.25">
      <c r="A65" s="7">
        <v>9</v>
      </c>
      <c r="B65" s="21" t="s">
        <v>110</v>
      </c>
      <c r="C65" s="21"/>
      <c r="D65" s="81" t="s">
        <v>111</v>
      </c>
      <c r="E65" s="82"/>
      <c r="F65" s="82"/>
      <c r="G65" s="22" t="s">
        <v>17</v>
      </c>
      <c r="H65" s="23"/>
      <c r="I65" s="23"/>
      <c r="J65" s="24"/>
      <c r="K65" s="24">
        <f>IF(AND(H65= "",I65= ""), 0, ROUND(ROUND(J65, 2) * ROUND(IF(I65="",H65,I65),  0), 2))</f>
        <v>0</v>
      </c>
      <c r="L65" s="7"/>
      <c r="N65" s="25">
        <v>0.2</v>
      </c>
      <c r="R65" s="7">
        <v>491</v>
      </c>
    </row>
    <row r="66" spans="1:18" ht="45" customHeight="1" x14ac:dyDescent="0.25">
      <c r="A66" s="7" t="s">
        <v>67</v>
      </c>
      <c r="B66" s="27"/>
      <c r="C66" s="27"/>
      <c r="D66" s="83" t="s">
        <v>112</v>
      </c>
      <c r="E66" s="83"/>
      <c r="F66" s="83"/>
      <c r="G66" s="83"/>
      <c r="H66" s="83"/>
      <c r="I66" s="83"/>
      <c r="J66" s="83"/>
      <c r="K66" s="27"/>
    </row>
    <row r="67" spans="1:18" hidden="1" x14ac:dyDescent="0.25">
      <c r="A67" s="7" t="s">
        <v>57</v>
      </c>
    </row>
    <row r="68" spans="1:18" x14ac:dyDescent="0.25">
      <c r="A68" s="7">
        <v>9</v>
      </c>
      <c r="B68" s="21" t="s">
        <v>113</v>
      </c>
      <c r="C68" s="21"/>
      <c r="D68" s="81" t="s">
        <v>114</v>
      </c>
      <c r="E68" s="82"/>
      <c r="F68" s="82"/>
      <c r="G68" s="22" t="s">
        <v>17</v>
      </c>
      <c r="H68" s="23"/>
      <c r="I68" s="23"/>
      <c r="J68" s="24"/>
      <c r="K68" s="24">
        <f>IF(AND(H68= "",I68= ""), 0, ROUND(ROUND(J68, 2) * ROUND(IF(I68="",H68,I68),  0), 2))</f>
        <v>0</v>
      </c>
      <c r="L68" s="7"/>
      <c r="N68" s="25">
        <v>0.2</v>
      </c>
      <c r="R68" s="7">
        <v>491</v>
      </c>
    </row>
    <row r="69" spans="1:18" ht="45" customHeight="1" x14ac:dyDescent="0.25">
      <c r="A69" s="7" t="s">
        <v>67</v>
      </c>
      <c r="B69" s="27"/>
      <c r="C69" s="27"/>
      <c r="D69" s="83" t="s">
        <v>115</v>
      </c>
      <c r="E69" s="83"/>
      <c r="F69" s="83"/>
      <c r="G69" s="83"/>
      <c r="H69" s="83"/>
      <c r="I69" s="83"/>
      <c r="J69" s="83"/>
      <c r="K69" s="27"/>
    </row>
    <row r="70" spans="1:18" hidden="1" x14ac:dyDescent="0.25">
      <c r="A70" s="7" t="s">
        <v>57</v>
      </c>
    </row>
    <row r="71" spans="1:18" x14ac:dyDescent="0.25">
      <c r="A71" s="7">
        <v>9</v>
      </c>
      <c r="B71" s="21" t="s">
        <v>116</v>
      </c>
      <c r="C71" s="21"/>
      <c r="D71" s="81" t="s">
        <v>117</v>
      </c>
      <c r="E71" s="82"/>
      <c r="F71" s="82"/>
      <c r="G71" s="22" t="s">
        <v>17</v>
      </c>
      <c r="H71" s="23"/>
      <c r="I71" s="23"/>
      <c r="J71" s="24"/>
      <c r="K71" s="24">
        <f>IF(AND(H71= "",I71= ""), 0, ROUND(ROUND(J71, 2) * ROUND(IF(I71="",H71,I71),  0), 2))</f>
        <v>0</v>
      </c>
      <c r="L71" s="7"/>
      <c r="N71" s="25">
        <v>0.2</v>
      </c>
      <c r="R71" s="7">
        <v>491</v>
      </c>
    </row>
    <row r="72" spans="1:18" ht="45" customHeight="1" x14ac:dyDescent="0.25">
      <c r="A72" s="7" t="s">
        <v>67</v>
      </c>
      <c r="B72" s="27"/>
      <c r="C72" s="27"/>
      <c r="D72" s="83" t="s">
        <v>118</v>
      </c>
      <c r="E72" s="83"/>
      <c r="F72" s="83"/>
      <c r="G72" s="83"/>
      <c r="H72" s="83"/>
      <c r="I72" s="83"/>
      <c r="J72" s="83"/>
      <c r="K72" s="27"/>
    </row>
    <row r="73" spans="1:18" hidden="1" x14ac:dyDescent="0.25">
      <c r="A73" s="7" t="s">
        <v>57</v>
      </c>
    </row>
    <row r="74" spans="1:18" x14ac:dyDescent="0.25">
      <c r="A74" s="7">
        <v>9</v>
      </c>
      <c r="B74" s="21" t="s">
        <v>119</v>
      </c>
      <c r="C74" s="21"/>
      <c r="D74" s="81" t="s">
        <v>120</v>
      </c>
      <c r="E74" s="82"/>
      <c r="F74" s="82"/>
      <c r="G74" s="22" t="s">
        <v>66</v>
      </c>
      <c r="H74" s="26"/>
      <c r="I74" s="26"/>
      <c r="J74" s="24"/>
      <c r="K74" s="24">
        <f>IF(AND(H74= "",I74= ""), 0, ROUND(ROUND(J74, 2) * ROUND(IF(I74="",H74,I74),  2), 2))</f>
        <v>0</v>
      </c>
      <c r="L74" s="7"/>
      <c r="N74" s="25">
        <v>0.2</v>
      </c>
      <c r="R74" s="7">
        <v>491</v>
      </c>
    </row>
    <row r="75" spans="1:18" ht="78.75" customHeight="1" x14ac:dyDescent="0.25">
      <c r="A75" s="7" t="s">
        <v>67</v>
      </c>
      <c r="B75" s="27"/>
      <c r="C75" s="27"/>
      <c r="D75" s="83" t="s">
        <v>121</v>
      </c>
      <c r="E75" s="83"/>
      <c r="F75" s="83"/>
      <c r="G75" s="83"/>
      <c r="H75" s="83"/>
      <c r="I75" s="83"/>
      <c r="J75" s="83"/>
      <c r="K75" s="27"/>
    </row>
    <row r="76" spans="1:18" hidden="1" x14ac:dyDescent="0.25">
      <c r="A76" s="7" t="s">
        <v>57</v>
      </c>
    </row>
    <row r="77" spans="1:18" hidden="1" x14ac:dyDescent="0.25">
      <c r="A77" s="7" t="s">
        <v>122</v>
      </c>
    </row>
    <row r="78" spans="1:18" x14ac:dyDescent="0.25">
      <c r="A78" s="7">
        <v>9</v>
      </c>
      <c r="B78" s="21" t="s">
        <v>123</v>
      </c>
      <c r="C78" s="21"/>
      <c r="D78" s="81" t="s">
        <v>124</v>
      </c>
      <c r="E78" s="82"/>
      <c r="F78" s="82"/>
      <c r="G78" s="22" t="s">
        <v>66</v>
      </c>
      <c r="H78" s="26"/>
      <c r="I78" s="26"/>
      <c r="J78" s="24"/>
      <c r="K78" s="24">
        <f>IF(AND(H78= "",I78= ""), 0, ROUND(ROUND(J78, 2) * ROUND(IF(I78="",H78,I78),  2), 2))</f>
        <v>0</v>
      </c>
      <c r="L78" s="7"/>
      <c r="N78" s="25">
        <v>0.2</v>
      </c>
      <c r="R78" s="7">
        <v>491</v>
      </c>
    </row>
    <row r="79" spans="1:18" x14ac:dyDescent="0.25">
      <c r="A79" s="7" t="s">
        <v>67</v>
      </c>
      <c r="B79" s="27"/>
      <c r="C79" s="27"/>
      <c r="D79" s="83" t="s">
        <v>125</v>
      </c>
      <c r="E79" s="83"/>
      <c r="F79" s="83"/>
      <c r="G79" s="83"/>
      <c r="H79" s="83"/>
      <c r="I79" s="83"/>
      <c r="J79" s="83"/>
      <c r="K79" s="27"/>
    </row>
    <row r="80" spans="1:18" ht="56.25" customHeight="1" x14ac:dyDescent="0.25">
      <c r="A80" s="7" t="s">
        <v>67</v>
      </c>
      <c r="B80" s="27"/>
      <c r="C80" s="27"/>
      <c r="D80" s="83" t="s">
        <v>126</v>
      </c>
      <c r="E80" s="83"/>
      <c r="F80" s="83"/>
      <c r="G80" s="83"/>
      <c r="H80" s="83"/>
      <c r="I80" s="83"/>
      <c r="J80" s="83"/>
      <c r="K80" s="27"/>
    </row>
    <row r="81" spans="1:18" hidden="1" x14ac:dyDescent="0.25">
      <c r="A81" s="7" t="s">
        <v>57</v>
      </c>
    </row>
    <row r="82" spans="1:18" x14ac:dyDescent="0.25">
      <c r="A82" s="7">
        <v>9</v>
      </c>
      <c r="B82" s="21" t="s">
        <v>127</v>
      </c>
      <c r="C82" s="21"/>
      <c r="D82" s="81" t="s">
        <v>128</v>
      </c>
      <c r="E82" s="82"/>
      <c r="F82" s="82"/>
      <c r="G82" s="22" t="s">
        <v>66</v>
      </c>
      <c r="H82" s="26"/>
      <c r="I82" s="26"/>
      <c r="J82" s="24"/>
      <c r="K82" s="24">
        <f>IF(AND(H82= "",I82= ""), 0, ROUND(ROUND(J82, 2) * ROUND(IF(I82="",H82,I82),  2), 2))</f>
        <v>0</v>
      </c>
      <c r="L82" s="7"/>
      <c r="N82" s="25">
        <v>0.2</v>
      </c>
      <c r="R82" s="7">
        <v>491</v>
      </c>
    </row>
    <row r="83" spans="1:18" x14ac:dyDescent="0.25">
      <c r="A83" s="7" t="s">
        <v>67</v>
      </c>
      <c r="B83" s="27"/>
      <c r="C83" s="27"/>
      <c r="D83" s="83" t="s">
        <v>125</v>
      </c>
      <c r="E83" s="83"/>
      <c r="F83" s="83"/>
      <c r="G83" s="83"/>
      <c r="H83" s="83"/>
      <c r="I83" s="83"/>
      <c r="J83" s="83"/>
      <c r="K83" s="27"/>
    </row>
    <row r="84" spans="1:18" ht="67.5" customHeight="1" x14ac:dyDescent="0.25">
      <c r="A84" s="7" t="s">
        <v>67</v>
      </c>
      <c r="B84" s="27"/>
      <c r="C84" s="27"/>
      <c r="D84" s="83" t="s">
        <v>129</v>
      </c>
      <c r="E84" s="83"/>
      <c r="F84" s="83"/>
      <c r="G84" s="83"/>
      <c r="H84" s="83"/>
      <c r="I84" s="83"/>
      <c r="J84" s="83"/>
      <c r="K84" s="27"/>
    </row>
    <row r="85" spans="1:18" hidden="1" x14ac:dyDescent="0.25">
      <c r="A85" s="7" t="s">
        <v>57</v>
      </c>
    </row>
    <row r="86" spans="1:18" hidden="1" x14ac:dyDescent="0.25">
      <c r="A86" s="7" t="s">
        <v>95</v>
      </c>
    </row>
    <row r="87" spans="1:18" x14ac:dyDescent="0.25">
      <c r="A87" s="7">
        <v>5</v>
      </c>
      <c r="B87" s="17" t="s">
        <v>130</v>
      </c>
      <c r="C87" s="17"/>
      <c r="D87" s="85" t="s">
        <v>131</v>
      </c>
      <c r="E87" s="85"/>
      <c r="F87" s="85"/>
      <c r="G87" s="30"/>
      <c r="H87" s="30"/>
      <c r="I87" s="30"/>
      <c r="J87" s="30"/>
      <c r="K87" s="31"/>
      <c r="L87" s="7"/>
    </row>
    <row r="88" spans="1:18" x14ac:dyDescent="0.25">
      <c r="A88" s="7">
        <v>9</v>
      </c>
      <c r="B88" s="21" t="s">
        <v>132</v>
      </c>
      <c r="C88" s="21"/>
      <c r="D88" s="81" t="s">
        <v>133</v>
      </c>
      <c r="E88" s="82"/>
      <c r="F88" s="82"/>
      <c r="G88" s="22" t="s">
        <v>66</v>
      </c>
      <c r="H88" s="26"/>
      <c r="I88" s="26"/>
      <c r="J88" s="24"/>
      <c r="K88" s="24">
        <f>IF(AND(H88= "",I88= ""), 0, ROUND(ROUND(J88, 2) * ROUND(IF(I88="",H88,I88),  2), 2))</f>
        <v>0</v>
      </c>
      <c r="L88" s="7"/>
      <c r="N88" s="25">
        <v>0.2</v>
      </c>
      <c r="R88" s="7">
        <v>491</v>
      </c>
    </row>
    <row r="89" spans="1:18" ht="180" customHeight="1" x14ac:dyDescent="0.25">
      <c r="A89" s="7" t="s">
        <v>67</v>
      </c>
      <c r="B89" s="27"/>
      <c r="C89" s="27"/>
      <c r="D89" s="83" t="s">
        <v>134</v>
      </c>
      <c r="E89" s="83"/>
      <c r="F89" s="83"/>
      <c r="G89" s="83"/>
      <c r="H89" s="83"/>
      <c r="I89" s="83"/>
      <c r="J89" s="83"/>
      <c r="K89" s="27"/>
    </row>
    <row r="90" spans="1:18" hidden="1" x14ac:dyDescent="0.25">
      <c r="A90" s="7" t="s">
        <v>57</v>
      </c>
    </row>
    <row r="91" spans="1:18" x14ac:dyDescent="0.25">
      <c r="A91" s="7">
        <v>9</v>
      </c>
      <c r="B91" s="21" t="s">
        <v>135</v>
      </c>
      <c r="C91" s="21"/>
      <c r="D91" s="81" t="s">
        <v>136</v>
      </c>
      <c r="E91" s="82"/>
      <c r="F91" s="82"/>
      <c r="G91" s="22" t="s">
        <v>66</v>
      </c>
      <c r="H91" s="26"/>
      <c r="I91" s="26"/>
      <c r="J91" s="24"/>
      <c r="K91" s="24">
        <f>IF(AND(H91= "",I91= ""), 0, ROUND(ROUND(J91, 2) * ROUND(IF(I91="",H91,I91),  2), 2))</f>
        <v>0</v>
      </c>
      <c r="L91" s="7"/>
      <c r="N91" s="25">
        <v>0.2</v>
      </c>
      <c r="R91" s="7">
        <v>491</v>
      </c>
    </row>
    <row r="92" spans="1:18" ht="146.25" customHeight="1" x14ac:dyDescent="0.25">
      <c r="A92" s="7" t="s">
        <v>67</v>
      </c>
      <c r="B92" s="27"/>
      <c r="C92" s="27"/>
      <c r="D92" s="83" t="s">
        <v>137</v>
      </c>
      <c r="E92" s="83"/>
      <c r="F92" s="83"/>
      <c r="G92" s="83"/>
      <c r="H92" s="83"/>
      <c r="I92" s="83"/>
      <c r="J92" s="83"/>
      <c r="K92" s="27"/>
    </row>
    <row r="93" spans="1:18" hidden="1" x14ac:dyDescent="0.25">
      <c r="A93" s="7" t="s">
        <v>57</v>
      </c>
    </row>
    <row r="94" spans="1:18" x14ac:dyDescent="0.25">
      <c r="A94" s="7">
        <v>9</v>
      </c>
      <c r="B94" s="21" t="s">
        <v>138</v>
      </c>
      <c r="C94" s="21"/>
      <c r="D94" s="81" t="s">
        <v>139</v>
      </c>
      <c r="E94" s="82"/>
      <c r="F94" s="82"/>
      <c r="G94" s="22" t="s">
        <v>66</v>
      </c>
      <c r="H94" s="26"/>
      <c r="I94" s="26"/>
      <c r="J94" s="24"/>
      <c r="K94" s="24">
        <f>IF(AND(H94= "",I94= ""), 0, ROUND(ROUND(J94, 2) * ROUND(IF(I94="",H94,I94),  2), 2))</f>
        <v>0</v>
      </c>
      <c r="L94" s="7"/>
      <c r="N94" s="25">
        <v>0.2</v>
      </c>
      <c r="R94" s="7">
        <v>491</v>
      </c>
    </row>
    <row r="95" spans="1:18" ht="135" customHeight="1" x14ac:dyDescent="0.25">
      <c r="A95" s="7" t="s">
        <v>67</v>
      </c>
      <c r="B95" s="27"/>
      <c r="C95" s="27"/>
      <c r="D95" s="83" t="s">
        <v>140</v>
      </c>
      <c r="E95" s="83"/>
      <c r="F95" s="83"/>
      <c r="G95" s="83"/>
      <c r="H95" s="83"/>
      <c r="I95" s="83"/>
      <c r="J95" s="83"/>
      <c r="K95" s="27"/>
    </row>
    <row r="96" spans="1:18" hidden="1" x14ac:dyDescent="0.25">
      <c r="A96" s="7" t="s">
        <v>57</v>
      </c>
    </row>
    <row r="97" spans="1:18" x14ac:dyDescent="0.25">
      <c r="A97" s="7">
        <v>9</v>
      </c>
      <c r="B97" s="21" t="s">
        <v>141</v>
      </c>
      <c r="C97" s="21"/>
      <c r="D97" s="81" t="s">
        <v>142</v>
      </c>
      <c r="E97" s="82"/>
      <c r="F97" s="82"/>
      <c r="G97" s="22" t="s">
        <v>66</v>
      </c>
      <c r="H97" s="26"/>
      <c r="I97" s="26"/>
      <c r="J97" s="24"/>
      <c r="K97" s="24">
        <f>IF(AND(H97= "",I97= ""), 0, ROUND(ROUND(J97, 2) * ROUND(IF(I97="",H97,I97),  2), 2))</f>
        <v>0</v>
      </c>
      <c r="L97" s="7"/>
      <c r="N97" s="25">
        <v>0.2</v>
      </c>
      <c r="R97" s="7">
        <v>491</v>
      </c>
    </row>
    <row r="98" spans="1:18" ht="67.5" customHeight="1" x14ac:dyDescent="0.25">
      <c r="A98" s="7" t="s">
        <v>67</v>
      </c>
      <c r="B98" s="27"/>
      <c r="C98" s="27"/>
      <c r="D98" s="83" t="s">
        <v>143</v>
      </c>
      <c r="E98" s="83"/>
      <c r="F98" s="83"/>
      <c r="G98" s="83"/>
      <c r="H98" s="83"/>
      <c r="I98" s="83"/>
      <c r="J98" s="83"/>
      <c r="K98" s="27"/>
    </row>
    <row r="99" spans="1:18" hidden="1" x14ac:dyDescent="0.25">
      <c r="A99" s="7" t="s">
        <v>57</v>
      </c>
    </row>
    <row r="100" spans="1:18" x14ac:dyDescent="0.25">
      <c r="A100" s="7">
        <v>9</v>
      </c>
      <c r="B100" s="21" t="s">
        <v>144</v>
      </c>
      <c r="C100" s="21"/>
      <c r="D100" s="81" t="s">
        <v>145</v>
      </c>
      <c r="E100" s="82"/>
      <c r="F100" s="82"/>
      <c r="G100" s="22" t="s">
        <v>66</v>
      </c>
      <c r="H100" s="26"/>
      <c r="I100" s="26"/>
      <c r="J100" s="24"/>
      <c r="K100" s="24">
        <f>IF(AND(H100= "",I100= ""), 0, ROUND(ROUND(J100, 2) * ROUND(IF(I100="",H100,I100),  2), 2))</f>
        <v>0</v>
      </c>
      <c r="L100" s="7"/>
      <c r="N100" s="25">
        <v>0.2</v>
      </c>
      <c r="R100" s="7">
        <v>491</v>
      </c>
    </row>
    <row r="101" spans="1:18" ht="135" customHeight="1" x14ac:dyDescent="0.25">
      <c r="A101" s="7" t="s">
        <v>67</v>
      </c>
      <c r="B101" s="27"/>
      <c r="C101" s="27"/>
      <c r="D101" s="83" t="s">
        <v>146</v>
      </c>
      <c r="E101" s="83"/>
      <c r="F101" s="83"/>
      <c r="G101" s="83"/>
      <c r="H101" s="83"/>
      <c r="I101" s="83"/>
      <c r="J101" s="83"/>
      <c r="K101" s="27"/>
    </row>
    <row r="102" spans="1:18" hidden="1" x14ac:dyDescent="0.25">
      <c r="A102" s="7" t="s">
        <v>57</v>
      </c>
    </row>
    <row r="103" spans="1:18" hidden="1" x14ac:dyDescent="0.25">
      <c r="A103" s="7" t="s">
        <v>95</v>
      </c>
    </row>
    <row r="104" spans="1:18" x14ac:dyDescent="0.25">
      <c r="A104" s="7">
        <v>5</v>
      </c>
      <c r="B104" s="17" t="s">
        <v>147</v>
      </c>
      <c r="C104" s="17"/>
      <c r="D104" s="85" t="s">
        <v>148</v>
      </c>
      <c r="E104" s="85"/>
      <c r="F104" s="85"/>
      <c r="G104" s="30"/>
      <c r="H104" s="30"/>
      <c r="I104" s="30"/>
      <c r="J104" s="30"/>
      <c r="K104" s="31"/>
      <c r="L104" s="7"/>
    </row>
    <row r="105" spans="1:18" x14ac:dyDescent="0.25">
      <c r="A105" s="7">
        <v>6</v>
      </c>
      <c r="B105" s="17" t="s">
        <v>149</v>
      </c>
      <c r="C105" s="17"/>
      <c r="D105" s="86" t="s">
        <v>150</v>
      </c>
      <c r="E105" s="86"/>
      <c r="F105" s="86"/>
      <c r="G105" s="33"/>
      <c r="H105" s="33"/>
      <c r="I105" s="33"/>
      <c r="J105" s="33"/>
      <c r="K105" s="34"/>
      <c r="L105" s="7"/>
    </row>
    <row r="106" spans="1:18" x14ac:dyDescent="0.25">
      <c r="A106" s="7" t="s">
        <v>151</v>
      </c>
      <c r="B106" s="27"/>
      <c r="C106" s="27"/>
      <c r="D106" s="83" t="s">
        <v>152</v>
      </c>
      <c r="E106" s="83"/>
      <c r="F106" s="83"/>
      <c r="G106" s="83"/>
      <c r="H106" s="83"/>
      <c r="I106" s="83"/>
      <c r="J106" s="83"/>
      <c r="K106" s="27"/>
    </row>
    <row r="107" spans="1:18" hidden="1" x14ac:dyDescent="0.25">
      <c r="A107" s="7" t="s">
        <v>122</v>
      </c>
    </row>
    <row r="108" spans="1:18" hidden="1" x14ac:dyDescent="0.25">
      <c r="A108" s="7" t="s">
        <v>95</v>
      </c>
    </row>
    <row r="109" spans="1:18" x14ac:dyDescent="0.25">
      <c r="A109" s="7">
        <v>5</v>
      </c>
      <c r="B109" s="17" t="s">
        <v>153</v>
      </c>
      <c r="C109" s="17"/>
      <c r="D109" s="85" t="s">
        <v>154</v>
      </c>
      <c r="E109" s="85"/>
      <c r="F109" s="85"/>
      <c r="G109" s="30"/>
      <c r="H109" s="30"/>
      <c r="I109" s="30"/>
      <c r="J109" s="30"/>
      <c r="K109" s="31"/>
      <c r="L109" s="7"/>
    </row>
    <row r="110" spans="1:18" x14ac:dyDescent="0.25">
      <c r="A110" s="7">
        <v>9</v>
      </c>
      <c r="B110" s="21" t="s">
        <v>155</v>
      </c>
      <c r="C110" s="21"/>
      <c r="D110" s="81" t="s">
        <v>156</v>
      </c>
      <c r="E110" s="82"/>
      <c r="F110" s="82"/>
      <c r="G110" s="22" t="s">
        <v>66</v>
      </c>
      <c r="H110" s="26"/>
      <c r="I110" s="26"/>
      <c r="J110" s="24"/>
      <c r="K110" s="24">
        <f>IF(AND(H110= "",I110= ""), 0, ROUND(ROUND(J110, 2) * ROUND(IF(I110="",H110,I110),  2), 2))</f>
        <v>0</v>
      </c>
      <c r="L110" s="7"/>
      <c r="N110" s="25">
        <v>0.2</v>
      </c>
      <c r="R110" s="7">
        <v>491</v>
      </c>
    </row>
    <row r="111" spans="1:18" ht="67.5" customHeight="1" x14ac:dyDescent="0.25">
      <c r="A111" s="7" t="s">
        <v>67</v>
      </c>
      <c r="B111" s="27"/>
      <c r="C111" s="27"/>
      <c r="D111" s="83" t="s">
        <v>157</v>
      </c>
      <c r="E111" s="83"/>
      <c r="F111" s="83"/>
      <c r="G111" s="83"/>
      <c r="H111" s="83"/>
      <c r="I111" s="83"/>
      <c r="J111" s="83"/>
      <c r="K111" s="27"/>
    </row>
    <row r="112" spans="1:18" hidden="1" x14ac:dyDescent="0.25">
      <c r="A112" s="7" t="s">
        <v>57</v>
      </c>
    </row>
    <row r="113" spans="1:18" x14ac:dyDescent="0.25">
      <c r="A113" s="7">
        <v>9</v>
      </c>
      <c r="B113" s="21" t="s">
        <v>158</v>
      </c>
      <c r="C113" s="21"/>
      <c r="D113" s="81" t="s">
        <v>159</v>
      </c>
      <c r="E113" s="82"/>
      <c r="F113" s="82"/>
      <c r="G113" s="22" t="s">
        <v>16</v>
      </c>
      <c r="H113" s="26"/>
      <c r="I113" s="26"/>
      <c r="J113" s="24"/>
      <c r="K113" s="24">
        <f>IF(AND(H113= "",I113= ""), 0, ROUND(ROUND(J113, 2) * ROUND(IF(I113="",H113,I113),  2), 2))</f>
        <v>0</v>
      </c>
      <c r="L113" s="7"/>
      <c r="N113" s="25">
        <v>0.2</v>
      </c>
      <c r="R113" s="7">
        <v>491</v>
      </c>
    </row>
    <row r="114" spans="1:18" ht="67.5" customHeight="1" x14ac:dyDescent="0.25">
      <c r="A114" s="7" t="s">
        <v>67</v>
      </c>
      <c r="B114" s="27"/>
      <c r="C114" s="27"/>
      <c r="D114" s="83" t="s">
        <v>160</v>
      </c>
      <c r="E114" s="83"/>
      <c r="F114" s="83"/>
      <c r="G114" s="83"/>
      <c r="H114" s="83"/>
      <c r="I114" s="83"/>
      <c r="J114" s="83"/>
      <c r="K114" s="27"/>
    </row>
    <row r="115" spans="1:18" hidden="1" x14ac:dyDescent="0.25">
      <c r="A115" s="7" t="s">
        <v>57</v>
      </c>
    </row>
    <row r="116" spans="1:18" hidden="1" x14ac:dyDescent="0.25">
      <c r="A116" s="7" t="s">
        <v>95</v>
      </c>
    </row>
    <row r="117" spans="1:18" x14ac:dyDescent="0.25">
      <c r="A117" s="7">
        <v>5</v>
      </c>
      <c r="B117" s="17" t="s">
        <v>161</v>
      </c>
      <c r="C117" s="17"/>
      <c r="D117" s="85" t="s">
        <v>162</v>
      </c>
      <c r="E117" s="85"/>
      <c r="F117" s="85"/>
      <c r="G117" s="30"/>
      <c r="H117" s="30"/>
      <c r="I117" s="30"/>
      <c r="J117" s="30"/>
      <c r="K117" s="31"/>
      <c r="L117" s="7"/>
    </row>
    <row r="118" spans="1:18" x14ac:dyDescent="0.25">
      <c r="A118" s="7">
        <v>9</v>
      </c>
      <c r="B118" s="21" t="s">
        <v>163</v>
      </c>
      <c r="C118" s="21"/>
      <c r="D118" s="81" t="s">
        <v>164</v>
      </c>
      <c r="E118" s="82"/>
      <c r="F118" s="82"/>
      <c r="G118" s="22" t="s">
        <v>56</v>
      </c>
      <c r="H118" s="23"/>
      <c r="I118" s="23"/>
      <c r="J118" s="24"/>
      <c r="K118" s="24">
        <f>IF(AND(H118= "",I118= ""), 0, ROUND(ROUND(J118, 2) * ROUND(IF(I118="",H118,I118),  0), 2))</f>
        <v>0</v>
      </c>
      <c r="L118" s="7"/>
      <c r="N118" s="25">
        <v>0.2</v>
      </c>
      <c r="R118" s="7">
        <v>491</v>
      </c>
    </row>
    <row r="119" spans="1:18" ht="33.75" customHeight="1" x14ac:dyDescent="0.25">
      <c r="A119" s="7" t="s">
        <v>67</v>
      </c>
      <c r="B119" s="27"/>
      <c r="C119" s="27"/>
      <c r="D119" s="83" t="s">
        <v>165</v>
      </c>
      <c r="E119" s="83"/>
      <c r="F119" s="83"/>
      <c r="G119" s="83"/>
      <c r="H119" s="83"/>
      <c r="I119" s="83"/>
      <c r="J119" s="83"/>
      <c r="K119" s="27"/>
    </row>
    <row r="120" spans="1:18" hidden="1" x14ac:dyDescent="0.25">
      <c r="A120" s="7" t="s">
        <v>57</v>
      </c>
    </row>
    <row r="121" spans="1:18" x14ac:dyDescent="0.25">
      <c r="A121" s="7">
        <v>9</v>
      </c>
      <c r="B121" s="21" t="s">
        <v>166</v>
      </c>
      <c r="C121" s="21"/>
      <c r="D121" s="81" t="s">
        <v>167</v>
      </c>
      <c r="E121" s="82"/>
      <c r="F121" s="82"/>
      <c r="G121" s="22" t="s">
        <v>56</v>
      </c>
      <c r="H121" s="23"/>
      <c r="I121" s="23"/>
      <c r="J121" s="24"/>
      <c r="K121" s="24">
        <f>IF(AND(H121= "",I121= ""), 0, ROUND(ROUND(J121, 2) * ROUND(IF(I121="",H121,I121),  0), 2))</f>
        <v>0</v>
      </c>
      <c r="L121" s="7"/>
      <c r="N121" s="25">
        <v>0.2</v>
      </c>
      <c r="R121" s="7">
        <v>491</v>
      </c>
    </row>
    <row r="122" spans="1:18" ht="33.75" customHeight="1" x14ac:dyDescent="0.25">
      <c r="A122" s="7" t="s">
        <v>67</v>
      </c>
      <c r="B122" s="27"/>
      <c r="C122" s="27"/>
      <c r="D122" s="83" t="s">
        <v>165</v>
      </c>
      <c r="E122" s="83"/>
      <c r="F122" s="83"/>
      <c r="G122" s="83"/>
      <c r="H122" s="83"/>
      <c r="I122" s="83"/>
      <c r="J122" s="83"/>
      <c r="K122" s="27"/>
    </row>
    <row r="123" spans="1:18" hidden="1" x14ac:dyDescent="0.25">
      <c r="A123" s="7" t="s">
        <v>57</v>
      </c>
    </row>
    <row r="124" spans="1:18" hidden="1" x14ac:dyDescent="0.25">
      <c r="A124" s="7" t="s">
        <v>95</v>
      </c>
    </row>
    <row r="125" spans="1:18" hidden="1" x14ac:dyDescent="0.25">
      <c r="A125" s="7" t="s">
        <v>100</v>
      </c>
    </row>
    <row r="126" spans="1:18" x14ac:dyDescent="0.25">
      <c r="A126" s="7">
        <v>4</v>
      </c>
      <c r="B126" s="17" t="s">
        <v>168</v>
      </c>
      <c r="C126" s="17"/>
      <c r="D126" s="84" t="s">
        <v>169</v>
      </c>
      <c r="E126" s="84"/>
      <c r="F126" s="84"/>
      <c r="G126" s="28"/>
      <c r="H126" s="28"/>
      <c r="I126" s="28"/>
      <c r="J126" s="28"/>
      <c r="K126" s="29"/>
      <c r="L126" s="7"/>
    </row>
    <row r="127" spans="1:18" x14ac:dyDescent="0.25">
      <c r="A127" s="7">
        <v>5</v>
      </c>
      <c r="B127" s="17" t="s">
        <v>170</v>
      </c>
      <c r="C127" s="17"/>
      <c r="D127" s="85" t="s">
        <v>171</v>
      </c>
      <c r="E127" s="85"/>
      <c r="F127" s="85"/>
      <c r="G127" s="30"/>
      <c r="H127" s="30"/>
      <c r="I127" s="30"/>
      <c r="J127" s="30"/>
      <c r="K127" s="31"/>
      <c r="L127" s="7"/>
    </row>
    <row r="128" spans="1:18" x14ac:dyDescent="0.25">
      <c r="A128" s="7">
        <v>9</v>
      </c>
      <c r="B128" s="21" t="s">
        <v>172</v>
      </c>
      <c r="C128" s="21"/>
      <c r="D128" s="81" t="s">
        <v>173</v>
      </c>
      <c r="E128" s="82"/>
      <c r="F128" s="82"/>
      <c r="G128" s="22" t="s">
        <v>56</v>
      </c>
      <c r="H128" s="23"/>
      <c r="I128" s="23"/>
      <c r="J128" s="24"/>
      <c r="K128" s="24">
        <f>IF(AND(H128= "",I128= ""), 0, ROUND(ROUND(J128, 2) * ROUND(IF(I128="",H128,I128),  0), 2))</f>
        <v>0</v>
      </c>
      <c r="L128" s="7"/>
      <c r="N128" s="25">
        <v>0.2</v>
      </c>
      <c r="R128" s="7">
        <v>491</v>
      </c>
    </row>
    <row r="129" spans="1:18" ht="45" customHeight="1" x14ac:dyDescent="0.25">
      <c r="A129" s="7" t="s">
        <v>67</v>
      </c>
      <c r="B129" s="27"/>
      <c r="C129" s="27"/>
      <c r="D129" s="83" t="s">
        <v>174</v>
      </c>
      <c r="E129" s="83"/>
      <c r="F129" s="83"/>
      <c r="G129" s="83"/>
      <c r="H129" s="83"/>
      <c r="I129" s="83"/>
      <c r="J129" s="83"/>
      <c r="K129" s="27"/>
    </row>
    <row r="130" spans="1:18" hidden="1" x14ac:dyDescent="0.25">
      <c r="A130" s="7" t="s">
        <v>57</v>
      </c>
    </row>
    <row r="131" spans="1:18" x14ac:dyDescent="0.25">
      <c r="A131" s="7">
        <v>9</v>
      </c>
      <c r="B131" s="21" t="s">
        <v>175</v>
      </c>
      <c r="C131" s="21"/>
      <c r="D131" s="81" t="s">
        <v>176</v>
      </c>
      <c r="E131" s="82"/>
      <c r="F131" s="82"/>
      <c r="G131" s="22" t="s">
        <v>93</v>
      </c>
      <c r="H131" s="32"/>
      <c r="I131" s="32"/>
      <c r="J131" s="24"/>
      <c r="K131" s="24">
        <f>IF(AND(H131= "",I131= ""), 0, ROUND(ROUND(J131, 2) * ROUND(IF(I131="",H131,I131),  3), 2))</f>
        <v>0</v>
      </c>
      <c r="L131" s="7"/>
      <c r="N131" s="25">
        <v>0.2</v>
      </c>
      <c r="R131" s="7">
        <v>491</v>
      </c>
    </row>
    <row r="132" spans="1:18" ht="56.25" customHeight="1" x14ac:dyDescent="0.25">
      <c r="A132" s="7" t="s">
        <v>67</v>
      </c>
      <c r="B132" s="27"/>
      <c r="C132" s="27"/>
      <c r="D132" s="83" t="s">
        <v>177</v>
      </c>
      <c r="E132" s="83"/>
      <c r="F132" s="83"/>
      <c r="G132" s="83"/>
      <c r="H132" s="83"/>
      <c r="I132" s="83"/>
      <c r="J132" s="83"/>
      <c r="K132" s="27"/>
    </row>
    <row r="133" spans="1:18" hidden="1" x14ac:dyDescent="0.25">
      <c r="A133" s="7" t="s">
        <v>57</v>
      </c>
    </row>
    <row r="134" spans="1:18" x14ac:dyDescent="0.25">
      <c r="A134" s="7">
        <v>9</v>
      </c>
      <c r="B134" s="21" t="s">
        <v>178</v>
      </c>
      <c r="C134" s="21"/>
      <c r="D134" s="81" t="s">
        <v>179</v>
      </c>
      <c r="E134" s="82"/>
      <c r="F134" s="82"/>
      <c r="G134" s="22" t="s">
        <v>93</v>
      </c>
      <c r="H134" s="32"/>
      <c r="I134" s="32"/>
      <c r="J134" s="24"/>
      <c r="K134" s="24">
        <f>IF(AND(H134= "",I134= ""), 0, ROUND(ROUND(J134, 2) * ROUND(IF(I134="",H134,I134),  3), 2))</f>
        <v>0</v>
      </c>
      <c r="L134" s="7"/>
      <c r="N134" s="25">
        <v>0.2</v>
      </c>
      <c r="R134" s="7">
        <v>491</v>
      </c>
    </row>
    <row r="135" spans="1:18" ht="112.5" customHeight="1" x14ac:dyDescent="0.25">
      <c r="A135" s="7" t="s">
        <v>67</v>
      </c>
      <c r="B135" s="27"/>
      <c r="C135" s="27"/>
      <c r="D135" s="83" t="s">
        <v>180</v>
      </c>
      <c r="E135" s="83"/>
      <c r="F135" s="83"/>
      <c r="G135" s="83"/>
      <c r="H135" s="83"/>
      <c r="I135" s="83"/>
      <c r="J135" s="83"/>
      <c r="K135" s="27"/>
    </row>
    <row r="136" spans="1:18" hidden="1" x14ac:dyDescent="0.25">
      <c r="A136" s="7" t="s">
        <v>57</v>
      </c>
    </row>
    <row r="137" spans="1:18" x14ac:dyDescent="0.25">
      <c r="A137" s="7">
        <v>9</v>
      </c>
      <c r="B137" s="21" t="s">
        <v>181</v>
      </c>
      <c r="C137" s="21"/>
      <c r="D137" s="81" t="s">
        <v>182</v>
      </c>
      <c r="E137" s="82"/>
      <c r="F137" s="82"/>
      <c r="G137" s="22" t="s">
        <v>16</v>
      </c>
      <c r="H137" s="26"/>
      <c r="I137" s="26"/>
      <c r="J137" s="24"/>
      <c r="K137" s="24">
        <f>IF(AND(H137= "",I137= ""), 0, ROUND(ROUND(J137, 2) * ROUND(IF(I137="",H137,I137),  2), 2))</f>
        <v>0</v>
      </c>
      <c r="L137" s="7"/>
      <c r="N137" s="25">
        <v>0.2</v>
      </c>
      <c r="R137" s="7">
        <v>491</v>
      </c>
    </row>
    <row r="138" spans="1:18" ht="67.5" customHeight="1" x14ac:dyDescent="0.25">
      <c r="A138" s="7" t="s">
        <v>67</v>
      </c>
      <c r="B138" s="27"/>
      <c r="C138" s="27"/>
      <c r="D138" s="83" t="s">
        <v>183</v>
      </c>
      <c r="E138" s="83"/>
      <c r="F138" s="83"/>
      <c r="G138" s="83"/>
      <c r="H138" s="83"/>
      <c r="I138" s="83"/>
      <c r="J138" s="83"/>
      <c r="K138" s="27"/>
    </row>
    <row r="139" spans="1:18" hidden="1" x14ac:dyDescent="0.25">
      <c r="A139" s="7" t="s">
        <v>57</v>
      </c>
    </row>
    <row r="140" spans="1:18" x14ac:dyDescent="0.25">
      <c r="A140" s="7">
        <v>9</v>
      </c>
      <c r="B140" s="21" t="s">
        <v>184</v>
      </c>
      <c r="C140" s="21"/>
      <c r="D140" s="81" t="s">
        <v>185</v>
      </c>
      <c r="E140" s="82"/>
      <c r="F140" s="82"/>
      <c r="G140" s="22" t="s">
        <v>16</v>
      </c>
      <c r="H140" s="26"/>
      <c r="I140" s="26"/>
      <c r="J140" s="24"/>
      <c r="K140" s="24">
        <f>IF(AND(H140= "",I140= ""), 0, ROUND(ROUND(J140, 2) * ROUND(IF(I140="",H140,I140),  2), 2))</f>
        <v>0</v>
      </c>
      <c r="L140" s="7"/>
      <c r="N140" s="25">
        <v>0.2</v>
      </c>
      <c r="R140" s="7">
        <v>491</v>
      </c>
    </row>
    <row r="141" spans="1:18" ht="67.5" customHeight="1" x14ac:dyDescent="0.25">
      <c r="A141" s="7" t="s">
        <v>67</v>
      </c>
      <c r="B141" s="27"/>
      <c r="C141" s="27"/>
      <c r="D141" s="83" t="s">
        <v>183</v>
      </c>
      <c r="E141" s="83"/>
      <c r="F141" s="83"/>
      <c r="G141" s="83"/>
      <c r="H141" s="83"/>
      <c r="I141" s="83"/>
      <c r="J141" s="83"/>
      <c r="K141" s="27"/>
    </row>
    <row r="142" spans="1:18" hidden="1" x14ac:dyDescent="0.25">
      <c r="A142" s="7" t="s">
        <v>57</v>
      </c>
    </row>
    <row r="143" spans="1:18" x14ac:dyDescent="0.25">
      <c r="A143" s="7">
        <v>9</v>
      </c>
      <c r="B143" s="21" t="s">
        <v>186</v>
      </c>
      <c r="C143" s="21"/>
      <c r="D143" s="81" t="s">
        <v>187</v>
      </c>
      <c r="E143" s="82"/>
      <c r="F143" s="82"/>
      <c r="G143" s="22" t="s">
        <v>16</v>
      </c>
      <c r="H143" s="26"/>
      <c r="I143" s="26"/>
      <c r="J143" s="24"/>
      <c r="K143" s="24">
        <f>IF(AND(H143= "",I143= ""), 0, ROUND(ROUND(J143, 2) * ROUND(IF(I143="",H143,I143),  2), 2))</f>
        <v>0</v>
      </c>
      <c r="L143" s="7"/>
      <c r="N143" s="25">
        <v>0.2</v>
      </c>
      <c r="R143" s="7">
        <v>491</v>
      </c>
    </row>
    <row r="144" spans="1:18" hidden="1" x14ac:dyDescent="0.25">
      <c r="A144" s="7" t="s">
        <v>57</v>
      </c>
    </row>
    <row r="145" spans="1:18" x14ac:dyDescent="0.25">
      <c r="A145" s="7">
        <v>9</v>
      </c>
      <c r="B145" s="21" t="s">
        <v>188</v>
      </c>
      <c r="C145" s="21"/>
      <c r="D145" s="81" t="s">
        <v>189</v>
      </c>
      <c r="E145" s="82"/>
      <c r="F145" s="82"/>
      <c r="G145" s="22" t="s">
        <v>93</v>
      </c>
      <c r="H145" s="32"/>
      <c r="I145" s="32"/>
      <c r="J145" s="24"/>
      <c r="K145" s="24">
        <f>IF(AND(H145= "",I145= ""), 0, ROUND(ROUND(J145, 2) * ROUND(IF(I145="",H145,I145),  3), 2))</f>
        <v>0</v>
      </c>
      <c r="L145" s="7"/>
      <c r="N145" s="25">
        <v>0.2</v>
      </c>
      <c r="R145" s="7">
        <v>491</v>
      </c>
    </row>
    <row r="146" spans="1:18" ht="67.5" customHeight="1" x14ac:dyDescent="0.25">
      <c r="A146" s="7" t="s">
        <v>67</v>
      </c>
      <c r="B146" s="27"/>
      <c r="C146" s="27"/>
      <c r="D146" s="83" t="s">
        <v>190</v>
      </c>
      <c r="E146" s="83"/>
      <c r="F146" s="83"/>
      <c r="G146" s="83"/>
      <c r="H146" s="83"/>
      <c r="I146" s="83"/>
      <c r="J146" s="83"/>
      <c r="K146" s="27"/>
    </row>
    <row r="147" spans="1:18" hidden="1" x14ac:dyDescent="0.25">
      <c r="A147" s="7" t="s">
        <v>57</v>
      </c>
    </row>
    <row r="148" spans="1:18" x14ac:dyDescent="0.25">
      <c r="A148" s="7">
        <v>9</v>
      </c>
      <c r="B148" s="21" t="s">
        <v>191</v>
      </c>
      <c r="C148" s="21"/>
      <c r="D148" s="81" t="s">
        <v>192</v>
      </c>
      <c r="E148" s="82"/>
      <c r="F148" s="82"/>
      <c r="G148" s="22" t="s">
        <v>17</v>
      </c>
      <c r="H148" s="23"/>
      <c r="I148" s="23"/>
      <c r="J148" s="24"/>
      <c r="K148" s="24">
        <f>IF(AND(H148= "",I148= ""), 0, ROUND(ROUND(J148, 2) * ROUND(IF(I148="",H148,I148),  0), 2))</f>
        <v>0</v>
      </c>
      <c r="L148" s="7"/>
      <c r="N148" s="25">
        <v>0.2</v>
      </c>
      <c r="R148" s="7">
        <v>491</v>
      </c>
    </row>
    <row r="149" spans="1:18" ht="67.5" customHeight="1" x14ac:dyDescent="0.25">
      <c r="A149" s="7" t="s">
        <v>67</v>
      </c>
      <c r="B149" s="27"/>
      <c r="C149" s="27"/>
      <c r="D149" s="83" t="s">
        <v>193</v>
      </c>
      <c r="E149" s="83"/>
      <c r="F149" s="83"/>
      <c r="G149" s="83"/>
      <c r="H149" s="83"/>
      <c r="I149" s="83"/>
      <c r="J149" s="83"/>
      <c r="K149" s="27"/>
    </row>
    <row r="150" spans="1:18" hidden="1" x14ac:dyDescent="0.25">
      <c r="A150" s="7" t="s">
        <v>57</v>
      </c>
    </row>
    <row r="151" spans="1:18" x14ac:dyDescent="0.25">
      <c r="A151" s="7">
        <v>6</v>
      </c>
      <c r="B151" s="17" t="s">
        <v>194</v>
      </c>
      <c r="C151" s="17"/>
      <c r="D151" s="86" t="s">
        <v>195</v>
      </c>
      <c r="E151" s="86"/>
      <c r="F151" s="86"/>
      <c r="G151" s="33"/>
      <c r="H151" s="33"/>
      <c r="I151" s="33"/>
      <c r="J151" s="33"/>
      <c r="K151" s="34"/>
      <c r="L151" s="7"/>
    </row>
    <row r="152" spans="1:18" ht="16.5" x14ac:dyDescent="0.25">
      <c r="A152" s="7">
        <v>9</v>
      </c>
      <c r="B152" s="21" t="s">
        <v>196</v>
      </c>
      <c r="C152" s="21"/>
      <c r="D152" s="81" t="s">
        <v>197</v>
      </c>
      <c r="E152" s="82"/>
      <c r="F152" s="82"/>
      <c r="G152" s="22" t="s">
        <v>16</v>
      </c>
      <c r="H152" s="26"/>
      <c r="I152" s="26"/>
      <c r="J152" s="24"/>
      <c r="K152" s="24">
        <f>IF(AND(H152= "",I152= ""), 0, ROUND(ROUND(J152, 2) * ROUND(IF(I152="",H152,I152),  2), 2))</f>
        <v>0</v>
      </c>
      <c r="L152" s="7"/>
      <c r="N152" s="25">
        <v>0.2</v>
      </c>
      <c r="R152" s="7">
        <v>491</v>
      </c>
    </row>
    <row r="153" spans="1:18" ht="78.75" customHeight="1" x14ac:dyDescent="0.25">
      <c r="A153" s="7" t="s">
        <v>67</v>
      </c>
      <c r="B153" s="27"/>
      <c r="C153" s="27"/>
      <c r="D153" s="83" t="s">
        <v>198</v>
      </c>
      <c r="E153" s="83"/>
      <c r="F153" s="83"/>
      <c r="G153" s="83"/>
      <c r="H153" s="83"/>
      <c r="I153" s="83"/>
      <c r="J153" s="83"/>
      <c r="K153" s="27"/>
    </row>
    <row r="154" spans="1:18" hidden="1" x14ac:dyDescent="0.25">
      <c r="A154" s="7" t="s">
        <v>57</v>
      </c>
    </row>
    <row r="155" spans="1:18" ht="16.5" x14ac:dyDescent="0.25">
      <c r="A155" s="7">
        <v>9</v>
      </c>
      <c r="B155" s="21" t="s">
        <v>199</v>
      </c>
      <c r="C155" s="21"/>
      <c r="D155" s="81" t="s">
        <v>200</v>
      </c>
      <c r="E155" s="82"/>
      <c r="F155" s="82"/>
      <c r="G155" s="22" t="s">
        <v>16</v>
      </c>
      <c r="H155" s="26"/>
      <c r="I155" s="26"/>
      <c r="J155" s="24"/>
      <c r="K155" s="24">
        <f>IF(AND(H155= "",I155= ""), 0, ROUND(ROUND(J155, 2) * ROUND(IF(I155="",H155,I155),  2), 2))</f>
        <v>0</v>
      </c>
      <c r="L155" s="7"/>
      <c r="N155" s="25">
        <v>0.2</v>
      </c>
      <c r="R155" s="7">
        <v>491</v>
      </c>
    </row>
    <row r="156" spans="1:18" ht="90" customHeight="1" x14ac:dyDescent="0.25">
      <c r="A156" s="7" t="s">
        <v>67</v>
      </c>
      <c r="B156" s="27"/>
      <c r="C156" s="27"/>
      <c r="D156" s="83" t="s">
        <v>201</v>
      </c>
      <c r="E156" s="83"/>
      <c r="F156" s="83"/>
      <c r="G156" s="83"/>
      <c r="H156" s="83"/>
      <c r="I156" s="83"/>
      <c r="J156" s="83"/>
      <c r="K156" s="27"/>
    </row>
    <row r="157" spans="1:18" hidden="1" x14ac:dyDescent="0.25">
      <c r="A157" s="7" t="s">
        <v>57</v>
      </c>
    </row>
    <row r="158" spans="1:18" hidden="1" x14ac:dyDescent="0.25">
      <c r="A158" s="7" t="s">
        <v>122</v>
      </c>
    </row>
    <row r="159" spans="1:18" hidden="1" x14ac:dyDescent="0.25">
      <c r="A159" s="7" t="s">
        <v>95</v>
      </c>
    </row>
    <row r="160" spans="1:18" hidden="1" x14ac:dyDescent="0.25">
      <c r="A160" s="7" t="s">
        <v>100</v>
      </c>
    </row>
    <row r="161" spans="1:18" x14ac:dyDescent="0.25">
      <c r="A161" s="7">
        <v>4</v>
      </c>
      <c r="B161" s="17" t="s">
        <v>202</v>
      </c>
      <c r="C161" s="17"/>
      <c r="D161" s="84" t="s">
        <v>203</v>
      </c>
      <c r="E161" s="84"/>
      <c r="F161" s="84"/>
      <c r="G161" s="28"/>
      <c r="H161" s="28"/>
      <c r="I161" s="28"/>
      <c r="J161" s="28"/>
      <c r="K161" s="29"/>
      <c r="L161" s="7"/>
    </row>
    <row r="162" spans="1:18" x14ac:dyDescent="0.25">
      <c r="A162" s="7">
        <v>5</v>
      </c>
      <c r="B162" s="17" t="s">
        <v>204</v>
      </c>
      <c r="C162" s="17"/>
      <c r="D162" s="85" t="s">
        <v>205</v>
      </c>
      <c r="E162" s="85"/>
      <c r="F162" s="85"/>
      <c r="G162" s="30"/>
      <c r="H162" s="30"/>
      <c r="I162" s="30"/>
      <c r="J162" s="30"/>
      <c r="K162" s="31"/>
      <c r="L162" s="7"/>
    </row>
    <row r="163" spans="1:18" hidden="1" x14ac:dyDescent="0.25">
      <c r="A163" s="7" t="s">
        <v>95</v>
      </c>
    </row>
    <row r="164" spans="1:18" x14ac:dyDescent="0.25">
      <c r="A164" s="7">
        <v>9</v>
      </c>
      <c r="B164" s="21" t="s">
        <v>206</v>
      </c>
      <c r="C164" s="21"/>
      <c r="D164" s="81" t="s">
        <v>207</v>
      </c>
      <c r="E164" s="82"/>
      <c r="F164" s="82"/>
      <c r="G164" s="22" t="s">
        <v>16</v>
      </c>
      <c r="H164" s="26"/>
      <c r="I164" s="26"/>
      <c r="J164" s="24"/>
      <c r="K164" s="24">
        <f>IF(AND(H164= "",I164= ""), 0, ROUND(ROUND(J164, 2) * ROUND(IF(I164="",H164,I164),  2), 2))</f>
        <v>0</v>
      </c>
      <c r="L164" s="7"/>
      <c r="N164" s="25">
        <v>0.2</v>
      </c>
      <c r="R164" s="7">
        <v>491</v>
      </c>
    </row>
    <row r="165" spans="1:18" ht="78.75" customHeight="1" x14ac:dyDescent="0.25">
      <c r="A165" s="7" t="s">
        <v>67</v>
      </c>
      <c r="B165" s="27"/>
      <c r="C165" s="27"/>
      <c r="D165" s="83" t="s">
        <v>208</v>
      </c>
      <c r="E165" s="83"/>
      <c r="F165" s="83"/>
      <c r="G165" s="83"/>
      <c r="H165" s="83"/>
      <c r="I165" s="83"/>
      <c r="J165" s="83"/>
      <c r="K165" s="27"/>
    </row>
    <row r="166" spans="1:18" hidden="1" x14ac:dyDescent="0.25">
      <c r="A166" s="7" t="s">
        <v>57</v>
      </c>
    </row>
    <row r="167" spans="1:18" x14ac:dyDescent="0.25">
      <c r="A167" s="7">
        <v>9</v>
      </c>
      <c r="B167" s="21" t="s">
        <v>209</v>
      </c>
      <c r="C167" s="21"/>
      <c r="D167" s="81" t="s">
        <v>210</v>
      </c>
      <c r="E167" s="82"/>
      <c r="F167" s="82"/>
      <c r="G167" s="22" t="s">
        <v>16</v>
      </c>
      <c r="H167" s="26"/>
      <c r="I167" s="26"/>
      <c r="J167" s="24"/>
      <c r="K167" s="24">
        <f>IF(AND(H167= "",I167= ""), 0, ROUND(ROUND(J167, 2) * ROUND(IF(I167="",H167,I167),  2), 2))</f>
        <v>0</v>
      </c>
      <c r="L167" s="7"/>
      <c r="N167" s="25">
        <v>0.2</v>
      </c>
      <c r="R167" s="7">
        <v>491</v>
      </c>
    </row>
    <row r="168" spans="1:18" ht="67.5" customHeight="1" x14ac:dyDescent="0.25">
      <c r="A168" s="7" t="s">
        <v>67</v>
      </c>
      <c r="B168" s="27"/>
      <c r="C168" s="27"/>
      <c r="D168" s="83" t="s">
        <v>211</v>
      </c>
      <c r="E168" s="83"/>
      <c r="F168" s="83"/>
      <c r="G168" s="83"/>
      <c r="H168" s="83"/>
      <c r="I168" s="83"/>
      <c r="J168" s="83"/>
      <c r="K168" s="27"/>
    </row>
    <row r="169" spans="1:18" hidden="1" x14ac:dyDescent="0.25">
      <c r="A169" s="7" t="s">
        <v>57</v>
      </c>
    </row>
    <row r="170" spans="1:18" x14ac:dyDescent="0.25">
      <c r="A170" s="7">
        <v>9</v>
      </c>
      <c r="B170" s="21" t="s">
        <v>212</v>
      </c>
      <c r="C170" s="21"/>
      <c r="D170" s="81" t="s">
        <v>213</v>
      </c>
      <c r="E170" s="82"/>
      <c r="F170" s="82"/>
      <c r="G170" s="22" t="s">
        <v>16</v>
      </c>
      <c r="H170" s="26"/>
      <c r="I170" s="26"/>
      <c r="J170" s="24"/>
      <c r="K170" s="24">
        <f>IF(AND(H170= "",I170= ""), 0, ROUND(ROUND(J170, 2) * ROUND(IF(I170="",H170,I170),  2), 2))</f>
        <v>0</v>
      </c>
      <c r="L170" s="7"/>
      <c r="N170" s="25">
        <v>0.2</v>
      </c>
      <c r="R170" s="7">
        <v>491</v>
      </c>
    </row>
    <row r="171" spans="1:18" ht="45" customHeight="1" x14ac:dyDescent="0.25">
      <c r="A171" s="7" t="s">
        <v>67</v>
      </c>
      <c r="B171" s="27"/>
      <c r="C171" s="27"/>
      <c r="D171" s="83" t="s">
        <v>214</v>
      </c>
      <c r="E171" s="83"/>
      <c r="F171" s="83"/>
      <c r="G171" s="83"/>
      <c r="H171" s="83"/>
      <c r="I171" s="83"/>
      <c r="J171" s="83"/>
      <c r="K171" s="27"/>
    </row>
    <row r="172" spans="1:18" hidden="1" x14ac:dyDescent="0.25">
      <c r="A172" s="7" t="s">
        <v>57</v>
      </c>
    </row>
    <row r="173" spans="1:18" x14ac:dyDescent="0.25">
      <c r="A173" s="7">
        <v>9</v>
      </c>
      <c r="B173" s="21" t="s">
        <v>215</v>
      </c>
      <c r="C173" s="21"/>
      <c r="D173" s="81" t="s">
        <v>216</v>
      </c>
      <c r="E173" s="82"/>
      <c r="F173" s="82"/>
      <c r="G173" s="22" t="s">
        <v>93</v>
      </c>
      <c r="H173" s="32"/>
      <c r="I173" s="32"/>
      <c r="J173" s="24"/>
      <c r="K173" s="24">
        <f>IF(AND(H173= "",I173= ""), 0, ROUND(ROUND(J173, 2) * ROUND(IF(I173="",H173,I173),  3), 2))</f>
        <v>0</v>
      </c>
      <c r="L173" s="7"/>
      <c r="N173" s="25">
        <v>0.2</v>
      </c>
      <c r="R173" s="7">
        <v>491</v>
      </c>
    </row>
    <row r="174" spans="1:18" ht="67.5" customHeight="1" x14ac:dyDescent="0.25">
      <c r="A174" s="7" t="s">
        <v>67</v>
      </c>
      <c r="B174" s="27"/>
      <c r="C174" s="27"/>
      <c r="D174" s="83" t="s">
        <v>217</v>
      </c>
      <c r="E174" s="83"/>
      <c r="F174" s="83"/>
      <c r="G174" s="83"/>
      <c r="H174" s="83"/>
      <c r="I174" s="83"/>
      <c r="J174" s="83"/>
      <c r="K174" s="27"/>
    </row>
    <row r="175" spans="1:18" hidden="1" x14ac:dyDescent="0.25">
      <c r="A175" s="7" t="s">
        <v>57</v>
      </c>
    </row>
    <row r="176" spans="1:18" x14ac:dyDescent="0.25">
      <c r="A176" s="7">
        <v>9</v>
      </c>
      <c r="B176" s="21" t="s">
        <v>218</v>
      </c>
      <c r="C176" s="21"/>
      <c r="D176" s="81" t="s">
        <v>219</v>
      </c>
      <c r="E176" s="82"/>
      <c r="F176" s="82"/>
      <c r="G176" s="22" t="s">
        <v>93</v>
      </c>
      <c r="H176" s="32"/>
      <c r="I176" s="32"/>
      <c r="J176" s="24"/>
      <c r="K176" s="24">
        <f>IF(AND(H176= "",I176= ""), 0, ROUND(ROUND(J176, 2) * ROUND(IF(I176="",H176,I176),  3), 2))</f>
        <v>0</v>
      </c>
      <c r="L176" s="7"/>
      <c r="N176" s="25">
        <v>0.2</v>
      </c>
      <c r="R176" s="7">
        <v>491</v>
      </c>
    </row>
    <row r="177" spans="1:18" ht="112.5" customHeight="1" x14ac:dyDescent="0.25">
      <c r="A177" s="7" t="s">
        <v>67</v>
      </c>
      <c r="B177" s="27"/>
      <c r="C177" s="27"/>
      <c r="D177" s="83" t="s">
        <v>220</v>
      </c>
      <c r="E177" s="83"/>
      <c r="F177" s="83"/>
      <c r="G177" s="83"/>
      <c r="H177" s="83"/>
      <c r="I177" s="83"/>
      <c r="J177" s="83"/>
      <c r="K177" s="27"/>
    </row>
    <row r="178" spans="1:18" hidden="1" x14ac:dyDescent="0.25">
      <c r="A178" s="7" t="s">
        <v>57</v>
      </c>
    </row>
    <row r="179" spans="1:18" x14ac:dyDescent="0.25">
      <c r="A179" s="7">
        <v>5</v>
      </c>
      <c r="B179" s="17" t="s">
        <v>221</v>
      </c>
      <c r="C179" s="17"/>
      <c r="D179" s="85" t="s">
        <v>222</v>
      </c>
      <c r="E179" s="85"/>
      <c r="F179" s="85"/>
      <c r="G179" s="30"/>
      <c r="H179" s="30"/>
      <c r="I179" s="30"/>
      <c r="J179" s="30"/>
      <c r="K179" s="31"/>
      <c r="L179" s="7"/>
    </row>
    <row r="180" spans="1:18" x14ac:dyDescent="0.25">
      <c r="A180" s="7">
        <v>9</v>
      </c>
      <c r="B180" s="21" t="s">
        <v>223</v>
      </c>
      <c r="C180" s="21"/>
      <c r="D180" s="81" t="s">
        <v>224</v>
      </c>
      <c r="E180" s="82"/>
      <c r="F180" s="82"/>
      <c r="G180" s="22" t="s">
        <v>16</v>
      </c>
      <c r="H180" s="26"/>
      <c r="I180" s="26"/>
      <c r="J180" s="24"/>
      <c r="K180" s="24">
        <f>IF(AND(H180= "",I180= ""), 0, ROUND(ROUND(J180, 2) * ROUND(IF(I180="",H180,I180),  2), 2))</f>
        <v>0</v>
      </c>
      <c r="L180" s="7"/>
      <c r="N180" s="25">
        <v>0.2</v>
      </c>
      <c r="R180" s="7">
        <v>491</v>
      </c>
    </row>
    <row r="181" spans="1:18" ht="67.5" customHeight="1" x14ac:dyDescent="0.25">
      <c r="A181" s="7" t="s">
        <v>67</v>
      </c>
      <c r="B181" s="27"/>
      <c r="C181" s="27"/>
      <c r="D181" s="83" t="s">
        <v>225</v>
      </c>
      <c r="E181" s="83"/>
      <c r="F181" s="83"/>
      <c r="G181" s="83"/>
      <c r="H181" s="83"/>
      <c r="I181" s="83"/>
      <c r="J181" s="83"/>
      <c r="K181" s="27"/>
    </row>
    <row r="182" spans="1:18" hidden="1" x14ac:dyDescent="0.25">
      <c r="A182" s="7" t="s">
        <v>57</v>
      </c>
    </row>
    <row r="183" spans="1:18" x14ac:dyDescent="0.25">
      <c r="A183" s="7">
        <v>9</v>
      </c>
      <c r="B183" s="21" t="s">
        <v>226</v>
      </c>
      <c r="C183" s="21"/>
      <c r="D183" s="81" t="s">
        <v>227</v>
      </c>
      <c r="E183" s="82"/>
      <c r="F183" s="82"/>
      <c r="G183" s="22" t="s">
        <v>16</v>
      </c>
      <c r="H183" s="26"/>
      <c r="I183" s="26"/>
      <c r="J183" s="24"/>
      <c r="K183" s="24">
        <f>IF(AND(H183= "",I183= ""), 0, ROUND(ROUND(J183, 2) * ROUND(IF(I183="",H183,I183),  2), 2))</f>
        <v>0</v>
      </c>
      <c r="L183" s="7"/>
      <c r="N183" s="25">
        <v>0.2</v>
      </c>
      <c r="R183" s="7">
        <v>491</v>
      </c>
    </row>
    <row r="184" spans="1:18" ht="45" customHeight="1" x14ac:dyDescent="0.25">
      <c r="A184" s="7" t="s">
        <v>67</v>
      </c>
      <c r="B184" s="27"/>
      <c r="C184" s="27"/>
      <c r="D184" s="83" t="s">
        <v>228</v>
      </c>
      <c r="E184" s="83"/>
      <c r="F184" s="83"/>
      <c r="G184" s="83"/>
      <c r="H184" s="83"/>
      <c r="I184" s="83"/>
      <c r="J184" s="83"/>
      <c r="K184" s="27"/>
    </row>
    <row r="185" spans="1:18" hidden="1" x14ac:dyDescent="0.25">
      <c r="A185" s="7" t="s">
        <v>57</v>
      </c>
    </row>
    <row r="186" spans="1:18" hidden="1" x14ac:dyDescent="0.25">
      <c r="A186" s="7" t="s">
        <v>95</v>
      </c>
    </row>
    <row r="187" spans="1:18" x14ac:dyDescent="0.25">
      <c r="A187" s="7">
        <v>9</v>
      </c>
      <c r="B187" s="21" t="s">
        <v>229</v>
      </c>
      <c r="C187" s="21"/>
      <c r="D187" s="81" t="s">
        <v>230</v>
      </c>
      <c r="E187" s="82"/>
      <c r="F187" s="82"/>
      <c r="G187" s="22" t="s">
        <v>66</v>
      </c>
      <c r="H187" s="26"/>
      <c r="I187" s="26"/>
      <c r="J187" s="24"/>
      <c r="K187" s="24">
        <f>IF(AND(H187= "",I187= ""), 0, ROUND(ROUND(J187, 2) * ROUND(IF(I187="",H187,I187),  2), 2))</f>
        <v>0</v>
      </c>
      <c r="L187" s="7"/>
      <c r="N187" s="25">
        <v>0.2</v>
      </c>
      <c r="R187" s="7">
        <v>491</v>
      </c>
    </row>
    <row r="188" spans="1:18" ht="67.5" customHeight="1" x14ac:dyDescent="0.25">
      <c r="A188" s="7" t="s">
        <v>67</v>
      </c>
      <c r="B188" s="27"/>
      <c r="C188" s="27"/>
      <c r="D188" s="83" t="s">
        <v>231</v>
      </c>
      <c r="E188" s="83"/>
      <c r="F188" s="83"/>
      <c r="G188" s="83"/>
      <c r="H188" s="83"/>
      <c r="I188" s="83"/>
      <c r="J188" s="83"/>
      <c r="K188" s="27"/>
    </row>
    <row r="189" spans="1:18" hidden="1" x14ac:dyDescent="0.25">
      <c r="A189" s="7" t="s">
        <v>57</v>
      </c>
    </row>
    <row r="190" spans="1:18" x14ac:dyDescent="0.25">
      <c r="A190" s="7">
        <v>9</v>
      </c>
      <c r="B190" s="21" t="s">
        <v>232</v>
      </c>
      <c r="C190" s="21"/>
      <c r="D190" s="81" t="s">
        <v>233</v>
      </c>
      <c r="E190" s="82"/>
      <c r="F190" s="82"/>
      <c r="G190" s="22" t="s">
        <v>93</v>
      </c>
      <c r="H190" s="32"/>
      <c r="I190" s="32"/>
      <c r="J190" s="24"/>
      <c r="K190" s="24">
        <f>IF(AND(H190= "",I190= ""), 0, ROUND(ROUND(J190, 2) * ROUND(IF(I190="",H190,I190),  3), 2))</f>
        <v>0</v>
      </c>
      <c r="L190" s="7"/>
      <c r="N190" s="25">
        <v>0.2</v>
      </c>
      <c r="R190" s="7">
        <v>491</v>
      </c>
    </row>
    <row r="191" spans="1:18" ht="56.25" customHeight="1" x14ac:dyDescent="0.25">
      <c r="A191" s="7" t="s">
        <v>67</v>
      </c>
      <c r="B191" s="27"/>
      <c r="C191" s="27"/>
      <c r="D191" s="83" t="s">
        <v>234</v>
      </c>
      <c r="E191" s="83"/>
      <c r="F191" s="83"/>
      <c r="G191" s="83"/>
      <c r="H191" s="83"/>
      <c r="I191" s="83"/>
      <c r="J191" s="83"/>
      <c r="K191" s="27"/>
    </row>
    <row r="192" spans="1:18" hidden="1" x14ac:dyDescent="0.25">
      <c r="A192" s="7" t="s">
        <v>57</v>
      </c>
    </row>
    <row r="193" spans="1:18" x14ac:dyDescent="0.25">
      <c r="A193" s="7">
        <v>9</v>
      </c>
      <c r="B193" s="21" t="s">
        <v>235</v>
      </c>
      <c r="C193" s="21"/>
      <c r="D193" s="81" t="s">
        <v>236</v>
      </c>
      <c r="E193" s="82"/>
      <c r="F193" s="82"/>
      <c r="G193" s="22" t="s">
        <v>66</v>
      </c>
      <c r="H193" s="26"/>
      <c r="I193" s="26"/>
      <c r="J193" s="24"/>
      <c r="K193" s="24">
        <f>IF(AND(H193= "",I193= ""), 0, ROUND(ROUND(J193, 2) * ROUND(IF(I193="",H193,I193),  2), 2))</f>
        <v>0</v>
      </c>
      <c r="L193" s="7"/>
      <c r="N193" s="25">
        <v>0.2</v>
      </c>
      <c r="R193" s="7">
        <v>491</v>
      </c>
    </row>
    <row r="194" spans="1:18" ht="67.5" customHeight="1" x14ac:dyDescent="0.25">
      <c r="A194" s="7" t="s">
        <v>67</v>
      </c>
      <c r="B194" s="27"/>
      <c r="C194" s="27"/>
      <c r="D194" s="83" t="s">
        <v>237</v>
      </c>
      <c r="E194" s="83"/>
      <c r="F194" s="83"/>
      <c r="G194" s="83"/>
      <c r="H194" s="83"/>
      <c r="I194" s="83"/>
      <c r="J194" s="83"/>
      <c r="K194" s="27"/>
    </row>
    <row r="195" spans="1:18" hidden="1" x14ac:dyDescent="0.25">
      <c r="A195" s="7" t="s">
        <v>57</v>
      </c>
    </row>
    <row r="196" spans="1:18" x14ac:dyDescent="0.25">
      <c r="A196" s="7">
        <v>5</v>
      </c>
      <c r="B196" s="17" t="s">
        <v>238</v>
      </c>
      <c r="C196" s="17"/>
      <c r="D196" s="85" t="s">
        <v>239</v>
      </c>
      <c r="E196" s="85"/>
      <c r="F196" s="85"/>
      <c r="G196" s="30"/>
      <c r="H196" s="30"/>
      <c r="I196" s="30"/>
      <c r="J196" s="30"/>
      <c r="K196" s="31"/>
      <c r="L196" s="7"/>
    </row>
    <row r="197" spans="1:18" x14ac:dyDescent="0.25">
      <c r="A197" s="7">
        <v>6</v>
      </c>
      <c r="B197" s="17" t="s">
        <v>240</v>
      </c>
      <c r="C197" s="17"/>
      <c r="D197" s="86" t="s">
        <v>205</v>
      </c>
      <c r="E197" s="86"/>
      <c r="F197" s="86"/>
      <c r="G197" s="33"/>
      <c r="H197" s="33"/>
      <c r="I197" s="33"/>
      <c r="J197" s="33"/>
      <c r="K197" s="34"/>
      <c r="L197" s="7"/>
    </row>
    <row r="198" spans="1:18" hidden="1" x14ac:dyDescent="0.25">
      <c r="A198" s="7" t="s">
        <v>122</v>
      </c>
    </row>
    <row r="199" spans="1:18" x14ac:dyDescent="0.25">
      <c r="A199" s="7">
        <v>9</v>
      </c>
      <c r="B199" s="21" t="s">
        <v>241</v>
      </c>
      <c r="C199" s="21"/>
      <c r="D199" s="81" t="s">
        <v>242</v>
      </c>
      <c r="E199" s="82"/>
      <c r="F199" s="82"/>
      <c r="G199" s="22" t="s">
        <v>17</v>
      </c>
      <c r="H199" s="23"/>
      <c r="I199" s="23"/>
      <c r="J199" s="24"/>
      <c r="K199" s="24">
        <f>IF(AND(H199= "",I199= ""), 0, ROUND(ROUND(J199, 2) * ROUND(IF(I199="",H199,I199),  0), 2))</f>
        <v>0</v>
      </c>
      <c r="L199" s="7"/>
      <c r="N199" s="25">
        <v>0.2</v>
      </c>
      <c r="R199" s="7">
        <v>491</v>
      </c>
    </row>
    <row r="200" spans="1:18" ht="45" customHeight="1" x14ac:dyDescent="0.25">
      <c r="A200" s="7" t="s">
        <v>67</v>
      </c>
      <c r="B200" s="27"/>
      <c r="C200" s="27"/>
      <c r="D200" s="83" t="s">
        <v>243</v>
      </c>
      <c r="E200" s="83"/>
      <c r="F200" s="83"/>
      <c r="G200" s="83"/>
      <c r="H200" s="83"/>
      <c r="I200" s="83"/>
      <c r="J200" s="83"/>
      <c r="K200" s="27"/>
    </row>
    <row r="201" spans="1:18" hidden="1" x14ac:dyDescent="0.25">
      <c r="A201" s="7" t="s">
        <v>57</v>
      </c>
    </row>
    <row r="202" spans="1:18" hidden="1" x14ac:dyDescent="0.25">
      <c r="A202" s="7" t="s">
        <v>95</v>
      </c>
    </row>
    <row r="203" spans="1:18" hidden="1" x14ac:dyDescent="0.25">
      <c r="A203" s="7" t="s">
        <v>100</v>
      </c>
    </row>
    <row r="204" spans="1:18" x14ac:dyDescent="0.25">
      <c r="A204" s="7">
        <v>4</v>
      </c>
      <c r="B204" s="17" t="s">
        <v>244</v>
      </c>
      <c r="C204" s="17"/>
      <c r="D204" s="84" t="s">
        <v>245</v>
      </c>
      <c r="E204" s="84"/>
      <c r="F204" s="84"/>
      <c r="G204" s="28"/>
      <c r="H204" s="28"/>
      <c r="I204" s="28"/>
      <c r="J204" s="28"/>
      <c r="K204" s="29"/>
      <c r="L204" s="7"/>
    </row>
    <row r="205" spans="1:18" x14ac:dyDescent="0.25">
      <c r="A205" s="7">
        <v>9</v>
      </c>
      <c r="B205" s="21" t="s">
        <v>246</v>
      </c>
      <c r="C205" s="21"/>
      <c r="D205" s="81" t="s">
        <v>247</v>
      </c>
      <c r="E205" s="82"/>
      <c r="F205" s="82"/>
      <c r="G205" s="22" t="s">
        <v>66</v>
      </c>
      <c r="H205" s="26"/>
      <c r="I205" s="26"/>
      <c r="J205" s="24"/>
      <c r="K205" s="24">
        <f>IF(AND(H205= "",I205= ""), 0, ROUND(ROUND(J205, 2) * ROUND(IF(I205="",H205,I205),  2), 2))</f>
        <v>0</v>
      </c>
      <c r="L205" s="7"/>
      <c r="N205" s="25">
        <v>0.2</v>
      </c>
      <c r="R205" s="7">
        <v>491</v>
      </c>
    </row>
    <row r="206" spans="1:18" ht="56.25" customHeight="1" x14ac:dyDescent="0.25">
      <c r="A206" s="7" t="s">
        <v>67</v>
      </c>
      <c r="B206" s="27"/>
      <c r="C206" s="27"/>
      <c r="D206" s="83" t="s">
        <v>248</v>
      </c>
      <c r="E206" s="83"/>
      <c r="F206" s="83"/>
      <c r="G206" s="83"/>
      <c r="H206" s="83"/>
      <c r="I206" s="83"/>
      <c r="J206" s="83"/>
      <c r="K206" s="27"/>
    </row>
    <row r="207" spans="1:18" hidden="1" x14ac:dyDescent="0.25">
      <c r="A207" s="7" t="s">
        <v>57</v>
      </c>
    </row>
    <row r="208" spans="1:18" x14ac:dyDescent="0.25">
      <c r="A208" s="7">
        <v>9</v>
      </c>
      <c r="B208" s="21" t="s">
        <v>249</v>
      </c>
      <c r="C208" s="21"/>
      <c r="D208" s="81" t="s">
        <v>250</v>
      </c>
      <c r="E208" s="82"/>
      <c r="F208" s="82"/>
      <c r="G208" s="22" t="s">
        <v>66</v>
      </c>
      <c r="H208" s="26"/>
      <c r="I208" s="26"/>
      <c r="J208" s="24"/>
      <c r="K208" s="24">
        <f>IF(AND(H208= "",I208= ""), 0, ROUND(ROUND(J208, 2) * ROUND(IF(I208="",H208,I208),  2), 2))</f>
        <v>0</v>
      </c>
      <c r="L208" s="7"/>
      <c r="N208" s="25">
        <v>0.2</v>
      </c>
      <c r="R208" s="7">
        <v>491</v>
      </c>
    </row>
    <row r="209" spans="1:18" ht="22.5" customHeight="1" x14ac:dyDescent="0.25">
      <c r="A209" s="7" t="s">
        <v>67</v>
      </c>
      <c r="B209" s="27"/>
      <c r="C209" s="27"/>
      <c r="D209" s="83" t="s">
        <v>251</v>
      </c>
      <c r="E209" s="83"/>
      <c r="F209" s="83"/>
      <c r="G209" s="83"/>
      <c r="H209" s="83"/>
      <c r="I209" s="83"/>
      <c r="J209" s="83"/>
      <c r="K209" s="27"/>
    </row>
    <row r="210" spans="1:18" hidden="1" x14ac:dyDescent="0.25">
      <c r="A210" s="7" t="s">
        <v>57</v>
      </c>
    </row>
    <row r="211" spans="1:18" x14ac:dyDescent="0.25">
      <c r="A211" s="7">
        <v>9</v>
      </c>
      <c r="B211" s="21" t="s">
        <v>252</v>
      </c>
      <c r="C211" s="21"/>
      <c r="D211" s="81" t="s">
        <v>253</v>
      </c>
      <c r="E211" s="82"/>
      <c r="F211" s="82"/>
      <c r="G211" s="22" t="s">
        <v>66</v>
      </c>
      <c r="H211" s="26"/>
      <c r="I211" s="26"/>
      <c r="J211" s="24"/>
      <c r="K211" s="24">
        <f>IF(AND(H211= "",I211= ""), 0, ROUND(ROUND(J211, 2) * ROUND(IF(I211="",H211,I211),  2), 2))</f>
        <v>0</v>
      </c>
      <c r="L211" s="7"/>
      <c r="N211" s="25">
        <v>0.2</v>
      </c>
      <c r="R211" s="7">
        <v>491</v>
      </c>
    </row>
    <row r="212" spans="1:18" ht="45" customHeight="1" x14ac:dyDescent="0.25">
      <c r="A212" s="7" t="s">
        <v>67</v>
      </c>
      <c r="B212" s="27"/>
      <c r="C212" s="27"/>
      <c r="D212" s="83" t="s">
        <v>254</v>
      </c>
      <c r="E212" s="83"/>
      <c r="F212" s="83"/>
      <c r="G212" s="83"/>
      <c r="H212" s="83"/>
      <c r="I212" s="83"/>
      <c r="J212" s="83"/>
      <c r="K212" s="27"/>
    </row>
    <row r="213" spans="1:18" hidden="1" x14ac:dyDescent="0.25">
      <c r="A213" s="7" t="s">
        <v>57</v>
      </c>
    </row>
    <row r="214" spans="1:18" x14ac:dyDescent="0.25">
      <c r="A214" s="7">
        <v>9</v>
      </c>
      <c r="B214" s="21" t="s">
        <v>255</v>
      </c>
      <c r="C214" s="21"/>
      <c r="D214" s="81" t="s">
        <v>256</v>
      </c>
      <c r="E214" s="82"/>
      <c r="F214" s="82"/>
      <c r="G214" s="22" t="s">
        <v>56</v>
      </c>
      <c r="H214" s="23"/>
      <c r="I214" s="23"/>
      <c r="J214" s="24"/>
      <c r="K214" s="24">
        <f>IF(AND(H214= "",I214= ""), 0, ROUND(ROUND(J214, 2) * ROUND(IF(I214="",H214,I214),  0), 2))</f>
        <v>0</v>
      </c>
      <c r="L214" s="7"/>
      <c r="N214" s="25">
        <v>0.2</v>
      </c>
      <c r="R214" s="7">
        <v>491</v>
      </c>
    </row>
    <row r="215" spans="1:18" ht="45" customHeight="1" x14ac:dyDescent="0.25">
      <c r="A215" s="7" t="s">
        <v>67</v>
      </c>
      <c r="B215" s="27"/>
      <c r="C215" s="27"/>
      <c r="D215" s="83" t="s">
        <v>257</v>
      </c>
      <c r="E215" s="83"/>
      <c r="F215" s="83"/>
      <c r="G215" s="83"/>
      <c r="H215" s="83"/>
      <c r="I215" s="83"/>
      <c r="J215" s="83"/>
      <c r="K215" s="27"/>
    </row>
    <row r="216" spans="1:18" hidden="1" x14ac:dyDescent="0.25">
      <c r="A216" s="7" t="s">
        <v>57</v>
      </c>
    </row>
    <row r="217" spans="1:18" x14ac:dyDescent="0.25">
      <c r="A217" s="7">
        <v>9</v>
      </c>
      <c r="B217" s="21" t="s">
        <v>258</v>
      </c>
      <c r="C217" s="21"/>
      <c r="D217" s="81" t="s">
        <v>259</v>
      </c>
      <c r="E217" s="82"/>
      <c r="F217" s="82"/>
      <c r="G217" s="22" t="s">
        <v>16</v>
      </c>
      <c r="H217" s="26"/>
      <c r="I217" s="26"/>
      <c r="J217" s="24"/>
      <c r="K217" s="24">
        <f>IF(AND(H217= "",I217= ""), 0, ROUND(ROUND(J217, 2) * ROUND(IF(I217="",H217,I217),  2), 2))</f>
        <v>0</v>
      </c>
      <c r="L217" s="7"/>
      <c r="N217" s="25">
        <v>0.2</v>
      </c>
      <c r="R217" s="7">
        <v>491</v>
      </c>
    </row>
    <row r="218" spans="1:18" ht="33.75" customHeight="1" x14ac:dyDescent="0.25">
      <c r="A218" s="7" t="s">
        <v>67</v>
      </c>
      <c r="B218" s="27"/>
      <c r="C218" s="27"/>
      <c r="D218" s="83" t="s">
        <v>260</v>
      </c>
      <c r="E218" s="83"/>
      <c r="F218" s="83"/>
      <c r="G218" s="83"/>
      <c r="H218" s="83"/>
      <c r="I218" s="83"/>
      <c r="J218" s="83"/>
      <c r="K218" s="27"/>
    </row>
    <row r="219" spans="1:18" hidden="1" x14ac:dyDescent="0.25">
      <c r="A219" s="7" t="s">
        <v>57</v>
      </c>
    </row>
    <row r="220" spans="1:18" x14ac:dyDescent="0.25">
      <c r="A220" s="7">
        <v>9</v>
      </c>
      <c r="B220" s="21" t="s">
        <v>261</v>
      </c>
      <c r="C220" s="21"/>
      <c r="D220" s="81" t="s">
        <v>262</v>
      </c>
      <c r="E220" s="82"/>
      <c r="F220" s="82"/>
      <c r="G220" s="22" t="s">
        <v>56</v>
      </c>
      <c r="H220" s="23"/>
      <c r="I220" s="23"/>
      <c r="J220" s="24"/>
      <c r="K220" s="24">
        <f>IF(AND(H220= "",I220= ""), 0, ROUND(ROUND(J220, 2) * ROUND(IF(I220="",H220,I220),  0), 2))</f>
        <v>0</v>
      </c>
      <c r="L220" s="7"/>
      <c r="N220" s="25">
        <v>0.2</v>
      </c>
      <c r="R220" s="7">
        <v>491</v>
      </c>
    </row>
    <row r="221" spans="1:18" ht="90" customHeight="1" x14ac:dyDescent="0.25">
      <c r="A221" s="7" t="s">
        <v>67</v>
      </c>
      <c r="B221" s="27"/>
      <c r="C221" s="27"/>
      <c r="D221" s="83" t="s">
        <v>263</v>
      </c>
      <c r="E221" s="83"/>
      <c r="F221" s="83"/>
      <c r="G221" s="83"/>
      <c r="H221" s="83"/>
      <c r="I221" s="83"/>
      <c r="J221" s="83"/>
      <c r="K221" s="27"/>
    </row>
    <row r="222" spans="1:18" hidden="1" x14ac:dyDescent="0.25">
      <c r="A222" s="7" t="s">
        <v>57</v>
      </c>
    </row>
    <row r="223" spans="1:18" x14ac:dyDescent="0.25">
      <c r="A223" s="7">
        <v>9</v>
      </c>
      <c r="B223" s="21" t="s">
        <v>264</v>
      </c>
      <c r="C223" s="21"/>
      <c r="D223" s="81" t="s">
        <v>265</v>
      </c>
      <c r="E223" s="82"/>
      <c r="F223" s="82"/>
      <c r="G223" s="22" t="s">
        <v>266</v>
      </c>
      <c r="H223" s="23"/>
      <c r="I223" s="23"/>
      <c r="J223" s="24"/>
      <c r="K223" s="24">
        <f>IF(AND(H223= "",I223= ""), 0, ROUND(ROUND(J223, 2) * ROUND(IF(I223="",H223,I223),  0), 2))</f>
        <v>0</v>
      </c>
      <c r="L223" s="7"/>
      <c r="N223" s="25">
        <v>0.2</v>
      </c>
      <c r="R223" s="7">
        <v>491</v>
      </c>
    </row>
    <row r="224" spans="1:18" ht="33.75" customHeight="1" x14ac:dyDescent="0.25">
      <c r="A224" s="7" t="s">
        <v>67</v>
      </c>
      <c r="B224" s="27"/>
      <c r="C224" s="27"/>
      <c r="D224" s="83" t="s">
        <v>267</v>
      </c>
      <c r="E224" s="83"/>
      <c r="F224" s="83"/>
      <c r="G224" s="83"/>
      <c r="H224" s="83"/>
      <c r="I224" s="83"/>
      <c r="J224" s="83"/>
      <c r="K224" s="27"/>
    </row>
    <row r="225" spans="1:18" hidden="1" x14ac:dyDescent="0.25">
      <c r="A225" s="7" t="s">
        <v>57</v>
      </c>
    </row>
    <row r="226" spans="1:18" x14ac:dyDescent="0.25">
      <c r="A226" s="7">
        <v>9</v>
      </c>
      <c r="B226" s="21" t="s">
        <v>268</v>
      </c>
      <c r="C226" s="21"/>
      <c r="D226" s="81" t="s">
        <v>269</v>
      </c>
      <c r="E226" s="82"/>
      <c r="F226" s="82"/>
      <c r="G226" s="22" t="s">
        <v>56</v>
      </c>
      <c r="H226" s="23"/>
      <c r="I226" s="23"/>
      <c r="J226" s="24"/>
      <c r="K226" s="24">
        <f>IF(AND(H226= "",I226= ""), 0, ROUND(ROUND(J226, 2) * ROUND(IF(I226="",H226,I226),  0), 2))</f>
        <v>0</v>
      </c>
      <c r="L226" s="7"/>
      <c r="N226" s="25">
        <v>0.2</v>
      </c>
      <c r="R226" s="7">
        <v>491</v>
      </c>
    </row>
    <row r="227" spans="1:18" ht="45" customHeight="1" x14ac:dyDescent="0.25">
      <c r="A227" s="7" t="s">
        <v>67</v>
      </c>
      <c r="B227" s="27"/>
      <c r="C227" s="27"/>
      <c r="D227" s="83" t="s">
        <v>270</v>
      </c>
      <c r="E227" s="83"/>
      <c r="F227" s="83"/>
      <c r="G227" s="83"/>
      <c r="H227" s="83"/>
      <c r="I227" s="83"/>
      <c r="J227" s="83"/>
      <c r="K227" s="27"/>
    </row>
    <row r="228" spans="1:18" hidden="1" x14ac:dyDescent="0.25">
      <c r="A228" s="7" t="s">
        <v>57</v>
      </c>
    </row>
    <row r="229" spans="1:18" x14ac:dyDescent="0.25">
      <c r="A229" s="7">
        <v>9</v>
      </c>
      <c r="B229" s="21" t="s">
        <v>271</v>
      </c>
      <c r="C229" s="21"/>
      <c r="D229" s="81" t="s">
        <v>272</v>
      </c>
      <c r="E229" s="82"/>
      <c r="F229" s="82"/>
      <c r="G229" s="22" t="s">
        <v>16</v>
      </c>
      <c r="H229" s="26"/>
      <c r="I229" s="26"/>
      <c r="J229" s="24"/>
      <c r="K229" s="24">
        <f>IF(AND(H229= "",I229= ""), 0, ROUND(ROUND(J229, 2) * ROUND(IF(I229="",H229,I229),  2), 2))</f>
        <v>0</v>
      </c>
      <c r="L229" s="7"/>
      <c r="N229" s="25">
        <v>0.2</v>
      </c>
      <c r="R229" s="7">
        <v>491</v>
      </c>
    </row>
    <row r="230" spans="1:18" ht="33.75" customHeight="1" x14ac:dyDescent="0.25">
      <c r="A230" s="7" t="s">
        <v>67</v>
      </c>
      <c r="B230" s="27"/>
      <c r="C230" s="27"/>
      <c r="D230" s="83" t="s">
        <v>273</v>
      </c>
      <c r="E230" s="83"/>
      <c r="F230" s="83"/>
      <c r="G230" s="83"/>
      <c r="H230" s="83"/>
      <c r="I230" s="83"/>
      <c r="J230" s="83"/>
      <c r="K230" s="27"/>
    </row>
    <row r="231" spans="1:18" hidden="1" x14ac:dyDescent="0.25">
      <c r="A231" s="7" t="s">
        <v>57</v>
      </c>
    </row>
    <row r="232" spans="1:18" x14ac:dyDescent="0.25">
      <c r="A232" s="7">
        <v>9</v>
      </c>
      <c r="B232" s="21" t="s">
        <v>274</v>
      </c>
      <c r="C232" s="21"/>
      <c r="D232" s="81" t="s">
        <v>275</v>
      </c>
      <c r="E232" s="82"/>
      <c r="F232" s="82"/>
      <c r="G232" s="22" t="s">
        <v>16</v>
      </c>
      <c r="H232" s="26"/>
      <c r="I232" s="26"/>
      <c r="J232" s="24"/>
      <c r="K232" s="24">
        <f>IF(AND(H232= "",I232= ""), 0, ROUND(ROUND(J232, 2) * ROUND(IF(I232="",H232,I232),  2), 2))</f>
        <v>0</v>
      </c>
      <c r="L232" s="7"/>
      <c r="N232" s="25">
        <v>0.2</v>
      </c>
      <c r="R232" s="7">
        <v>491</v>
      </c>
    </row>
    <row r="233" spans="1:18" ht="45" customHeight="1" x14ac:dyDescent="0.25">
      <c r="A233" s="7" t="s">
        <v>67</v>
      </c>
      <c r="B233" s="27"/>
      <c r="C233" s="27"/>
      <c r="D233" s="83" t="s">
        <v>276</v>
      </c>
      <c r="E233" s="83"/>
      <c r="F233" s="83"/>
      <c r="G233" s="83"/>
      <c r="H233" s="83"/>
      <c r="I233" s="83"/>
      <c r="J233" s="83"/>
      <c r="K233" s="27"/>
    </row>
    <row r="234" spans="1:18" hidden="1" x14ac:dyDescent="0.25">
      <c r="A234" s="7" t="s">
        <v>57</v>
      </c>
    </row>
    <row r="235" spans="1:18" x14ac:dyDescent="0.25">
      <c r="A235" s="7">
        <v>9</v>
      </c>
      <c r="B235" s="21" t="s">
        <v>277</v>
      </c>
      <c r="C235" s="21"/>
      <c r="D235" s="81" t="s">
        <v>278</v>
      </c>
      <c r="E235" s="82"/>
      <c r="F235" s="82"/>
      <c r="G235" s="22" t="s">
        <v>66</v>
      </c>
      <c r="H235" s="26"/>
      <c r="I235" s="26"/>
      <c r="J235" s="24"/>
      <c r="K235" s="24">
        <f>IF(AND(H235= "",I235= ""), 0, ROUND(ROUND(J235, 2) * ROUND(IF(I235="",H235,I235),  2), 2))</f>
        <v>0</v>
      </c>
      <c r="L235" s="7"/>
      <c r="N235" s="25">
        <v>0.2</v>
      </c>
      <c r="R235" s="7">
        <v>491</v>
      </c>
    </row>
    <row r="236" spans="1:18" ht="45" customHeight="1" x14ac:dyDescent="0.25">
      <c r="A236" s="7" t="s">
        <v>67</v>
      </c>
      <c r="B236" s="27"/>
      <c r="C236" s="27"/>
      <c r="D236" s="83" t="s">
        <v>279</v>
      </c>
      <c r="E236" s="83"/>
      <c r="F236" s="83"/>
      <c r="G236" s="83"/>
      <c r="H236" s="83"/>
      <c r="I236" s="83"/>
      <c r="J236" s="83"/>
      <c r="K236" s="27"/>
    </row>
    <row r="237" spans="1:18" hidden="1" x14ac:dyDescent="0.25">
      <c r="A237" s="7" t="s">
        <v>57</v>
      </c>
    </row>
    <row r="238" spans="1:18" x14ac:dyDescent="0.25">
      <c r="A238" s="7">
        <v>9</v>
      </c>
      <c r="B238" s="21" t="s">
        <v>280</v>
      </c>
      <c r="C238" s="21"/>
      <c r="D238" s="81" t="s">
        <v>281</v>
      </c>
      <c r="E238" s="82"/>
      <c r="F238" s="82"/>
      <c r="G238" s="22" t="s">
        <v>17</v>
      </c>
      <c r="H238" s="23"/>
      <c r="I238" s="23"/>
      <c r="J238" s="24"/>
      <c r="K238" s="24">
        <f>IF(AND(H238= "",I238= ""), 0, ROUND(ROUND(J238, 2) * ROUND(IF(I238="",H238,I238),  0), 2))</f>
        <v>0</v>
      </c>
      <c r="L238" s="7"/>
      <c r="N238" s="25">
        <v>0.2</v>
      </c>
      <c r="R238" s="7">
        <v>491</v>
      </c>
    </row>
    <row r="239" spans="1:18" ht="33.75" customHeight="1" x14ac:dyDescent="0.25">
      <c r="A239" s="7" t="s">
        <v>67</v>
      </c>
      <c r="B239" s="27"/>
      <c r="C239" s="27"/>
      <c r="D239" s="83" t="s">
        <v>282</v>
      </c>
      <c r="E239" s="83"/>
      <c r="F239" s="83"/>
      <c r="G239" s="83"/>
      <c r="H239" s="83"/>
      <c r="I239" s="83"/>
      <c r="J239" s="83"/>
      <c r="K239" s="27"/>
    </row>
    <row r="240" spans="1:18" hidden="1" x14ac:dyDescent="0.25">
      <c r="A240" s="7" t="s">
        <v>57</v>
      </c>
    </row>
    <row r="241" spans="1:18" x14ac:dyDescent="0.25">
      <c r="A241" s="7">
        <v>5</v>
      </c>
      <c r="B241" s="17" t="s">
        <v>283</v>
      </c>
      <c r="C241" s="17"/>
      <c r="D241" s="85" t="s">
        <v>284</v>
      </c>
      <c r="E241" s="85"/>
      <c r="F241" s="85"/>
      <c r="G241" s="30"/>
      <c r="H241" s="30"/>
      <c r="I241" s="30"/>
      <c r="J241" s="30"/>
      <c r="K241" s="31"/>
      <c r="L241" s="7"/>
    </row>
    <row r="242" spans="1:18" x14ac:dyDescent="0.25">
      <c r="A242" s="7">
        <v>9</v>
      </c>
      <c r="B242" s="21" t="s">
        <v>285</v>
      </c>
      <c r="C242" s="21"/>
      <c r="D242" s="81" t="s">
        <v>286</v>
      </c>
      <c r="E242" s="82"/>
      <c r="F242" s="82"/>
      <c r="G242" s="22" t="s">
        <v>56</v>
      </c>
      <c r="H242" s="23"/>
      <c r="I242" s="23"/>
      <c r="J242" s="24"/>
      <c r="K242" s="24">
        <f>IF(AND(H242= "",I242= ""), 0, ROUND(ROUND(J242, 2) * ROUND(IF(I242="",H242,I242),  0), 2))</f>
        <v>0</v>
      </c>
      <c r="L242" s="7"/>
      <c r="N242" s="25">
        <v>0.2</v>
      </c>
      <c r="R242" s="7">
        <v>491</v>
      </c>
    </row>
    <row r="243" spans="1:18" ht="33.75" customHeight="1" x14ac:dyDescent="0.25">
      <c r="A243" s="7" t="s">
        <v>67</v>
      </c>
      <c r="B243" s="27"/>
      <c r="C243" s="27"/>
      <c r="D243" s="83" t="s">
        <v>287</v>
      </c>
      <c r="E243" s="83"/>
      <c r="F243" s="83"/>
      <c r="G243" s="83"/>
      <c r="H243" s="83"/>
      <c r="I243" s="83"/>
      <c r="J243" s="83"/>
      <c r="K243" s="27"/>
    </row>
    <row r="244" spans="1:18" hidden="1" x14ac:dyDescent="0.25">
      <c r="A244" s="7" t="s">
        <v>57</v>
      </c>
    </row>
    <row r="245" spans="1:18" x14ac:dyDescent="0.25">
      <c r="A245" s="7">
        <v>9</v>
      </c>
      <c r="B245" s="21" t="s">
        <v>288</v>
      </c>
      <c r="C245" s="21"/>
      <c r="D245" s="81" t="s">
        <v>289</v>
      </c>
      <c r="E245" s="82"/>
      <c r="F245" s="82"/>
      <c r="G245" s="22" t="s">
        <v>66</v>
      </c>
      <c r="H245" s="26"/>
      <c r="I245" s="26"/>
      <c r="J245" s="24"/>
      <c r="K245" s="24">
        <f>IF(AND(H245= "",I245= ""), 0, ROUND(ROUND(J245, 2) * ROUND(IF(I245="",H245,I245),  2), 2))</f>
        <v>0</v>
      </c>
      <c r="L245" s="7"/>
      <c r="N245" s="25">
        <v>0.2</v>
      </c>
      <c r="R245" s="7">
        <v>491</v>
      </c>
    </row>
    <row r="246" spans="1:18" ht="33.75" customHeight="1" x14ac:dyDescent="0.25">
      <c r="A246" s="7" t="s">
        <v>67</v>
      </c>
      <c r="B246" s="27"/>
      <c r="C246" s="27"/>
      <c r="D246" s="83" t="s">
        <v>290</v>
      </c>
      <c r="E246" s="83"/>
      <c r="F246" s="83"/>
      <c r="G246" s="83"/>
      <c r="H246" s="83"/>
      <c r="I246" s="83"/>
      <c r="J246" s="83"/>
      <c r="K246" s="27"/>
    </row>
    <row r="247" spans="1:18" hidden="1" x14ac:dyDescent="0.25">
      <c r="A247" s="7" t="s">
        <v>57</v>
      </c>
    </row>
    <row r="248" spans="1:18" x14ac:dyDescent="0.25">
      <c r="A248" s="7">
        <v>9</v>
      </c>
      <c r="B248" s="21" t="s">
        <v>291</v>
      </c>
      <c r="C248" s="21"/>
      <c r="D248" s="81" t="s">
        <v>292</v>
      </c>
      <c r="E248" s="82"/>
      <c r="F248" s="82"/>
      <c r="G248" s="22" t="s">
        <v>66</v>
      </c>
      <c r="H248" s="26"/>
      <c r="I248" s="26"/>
      <c r="J248" s="24"/>
      <c r="K248" s="24">
        <f>IF(AND(H248= "",I248= ""), 0, ROUND(ROUND(J248, 2) * ROUND(IF(I248="",H248,I248),  2), 2))</f>
        <v>0</v>
      </c>
      <c r="L248" s="7"/>
      <c r="N248" s="25">
        <v>0.2</v>
      </c>
      <c r="R248" s="7">
        <v>491</v>
      </c>
    </row>
    <row r="249" spans="1:18" hidden="1" x14ac:dyDescent="0.25">
      <c r="A249" s="7" t="s">
        <v>57</v>
      </c>
    </row>
    <row r="250" spans="1:18" x14ac:dyDescent="0.25">
      <c r="A250" s="7">
        <v>9</v>
      </c>
      <c r="B250" s="21" t="s">
        <v>293</v>
      </c>
      <c r="C250" s="21"/>
      <c r="D250" s="81" t="s">
        <v>294</v>
      </c>
      <c r="E250" s="82"/>
      <c r="F250" s="82"/>
      <c r="G250" s="22" t="s">
        <v>66</v>
      </c>
      <c r="H250" s="26"/>
      <c r="I250" s="26"/>
      <c r="J250" s="24"/>
      <c r="K250" s="24">
        <f>IF(AND(H250= "",I250= ""), 0, ROUND(ROUND(J250, 2) * ROUND(IF(I250="",H250,I250),  2), 2))</f>
        <v>0</v>
      </c>
      <c r="L250" s="7"/>
      <c r="N250" s="25">
        <v>0.2</v>
      </c>
      <c r="R250" s="7">
        <v>491</v>
      </c>
    </row>
    <row r="251" spans="1:18" ht="45" customHeight="1" x14ac:dyDescent="0.25">
      <c r="A251" s="7" t="s">
        <v>67</v>
      </c>
      <c r="B251" s="27"/>
      <c r="C251" s="27"/>
      <c r="D251" s="83" t="s">
        <v>295</v>
      </c>
      <c r="E251" s="83"/>
      <c r="F251" s="83"/>
      <c r="G251" s="83"/>
      <c r="H251" s="83"/>
      <c r="I251" s="83"/>
      <c r="J251" s="83"/>
      <c r="K251" s="27"/>
    </row>
    <row r="252" spans="1:18" hidden="1" x14ac:dyDescent="0.25">
      <c r="A252" s="7" t="s">
        <v>57</v>
      </c>
    </row>
    <row r="253" spans="1:18" x14ac:dyDescent="0.25">
      <c r="A253" s="7">
        <v>9</v>
      </c>
      <c r="B253" s="21" t="s">
        <v>296</v>
      </c>
      <c r="C253" s="21"/>
      <c r="D253" s="81" t="s">
        <v>297</v>
      </c>
      <c r="E253" s="82"/>
      <c r="F253" s="82"/>
      <c r="G253" s="22" t="s">
        <v>66</v>
      </c>
      <c r="H253" s="26"/>
      <c r="I253" s="26"/>
      <c r="J253" s="24"/>
      <c r="K253" s="24">
        <f>IF(AND(H253= "",I253= ""), 0, ROUND(ROUND(J253, 2) * ROUND(IF(I253="",H253,I253),  2), 2))</f>
        <v>0</v>
      </c>
      <c r="L253" s="7"/>
      <c r="N253" s="25">
        <v>0.2</v>
      </c>
      <c r="R253" s="7">
        <v>491</v>
      </c>
    </row>
    <row r="254" spans="1:18" ht="33.75" customHeight="1" x14ac:dyDescent="0.25">
      <c r="A254" s="7" t="s">
        <v>67</v>
      </c>
      <c r="B254" s="27"/>
      <c r="C254" s="27"/>
      <c r="D254" s="83" t="s">
        <v>287</v>
      </c>
      <c r="E254" s="83"/>
      <c r="F254" s="83"/>
      <c r="G254" s="83"/>
      <c r="H254" s="83"/>
      <c r="I254" s="83"/>
      <c r="J254" s="83"/>
      <c r="K254" s="27"/>
    </row>
    <row r="255" spans="1:18" hidden="1" x14ac:dyDescent="0.25">
      <c r="A255" s="7" t="s">
        <v>57</v>
      </c>
    </row>
    <row r="256" spans="1:18" hidden="1" x14ac:dyDescent="0.25">
      <c r="A256" s="7" t="s">
        <v>95</v>
      </c>
    </row>
    <row r="257" spans="1:18" x14ac:dyDescent="0.25">
      <c r="A257" s="7">
        <v>9</v>
      </c>
      <c r="B257" s="21" t="s">
        <v>298</v>
      </c>
      <c r="C257" s="21"/>
      <c r="D257" s="81" t="s">
        <v>299</v>
      </c>
      <c r="E257" s="82"/>
      <c r="F257" s="82"/>
      <c r="G257" s="22" t="s">
        <v>16</v>
      </c>
      <c r="H257" s="26"/>
      <c r="I257" s="26"/>
      <c r="J257" s="24"/>
      <c r="K257" s="24">
        <f>IF(AND(H257= "",I257= ""), 0, ROUND(ROUND(J257, 2) * ROUND(IF(I257="",H257,I257),  2), 2))</f>
        <v>0</v>
      </c>
      <c r="L257" s="7"/>
      <c r="N257" s="25">
        <v>0.2</v>
      </c>
      <c r="R257" s="7">
        <v>491</v>
      </c>
    </row>
    <row r="258" spans="1:18" ht="45" customHeight="1" x14ac:dyDescent="0.25">
      <c r="A258" s="7" t="s">
        <v>67</v>
      </c>
      <c r="B258" s="27"/>
      <c r="C258" s="27"/>
      <c r="D258" s="83" t="s">
        <v>300</v>
      </c>
      <c r="E258" s="83"/>
      <c r="F258" s="83"/>
      <c r="G258" s="83"/>
      <c r="H258" s="83"/>
      <c r="I258" s="83"/>
      <c r="J258" s="83"/>
      <c r="K258" s="27"/>
    </row>
    <row r="259" spans="1:18" hidden="1" x14ac:dyDescent="0.25">
      <c r="A259" s="7" t="s">
        <v>57</v>
      </c>
    </row>
    <row r="260" spans="1:18" x14ac:dyDescent="0.25">
      <c r="A260" s="7">
        <v>9</v>
      </c>
      <c r="B260" s="21" t="s">
        <v>301</v>
      </c>
      <c r="C260" s="21"/>
      <c r="D260" s="81" t="s">
        <v>302</v>
      </c>
      <c r="E260" s="82"/>
      <c r="F260" s="82"/>
      <c r="G260" s="22" t="s">
        <v>56</v>
      </c>
      <c r="H260" s="23"/>
      <c r="I260" s="23"/>
      <c r="J260" s="24"/>
      <c r="K260" s="24">
        <f>IF(AND(H260= "",I260= ""), 0, ROUND(ROUND(J260, 2) * ROUND(IF(I260="",H260,I260),  0), 2))</f>
        <v>0</v>
      </c>
      <c r="L260" s="7"/>
      <c r="N260" s="25">
        <v>0.2</v>
      </c>
      <c r="R260" s="7">
        <v>491</v>
      </c>
    </row>
    <row r="261" spans="1:18" ht="33.75" customHeight="1" x14ac:dyDescent="0.25">
      <c r="A261" s="7" t="s">
        <v>67</v>
      </c>
      <c r="B261" s="27"/>
      <c r="C261" s="27"/>
      <c r="D261" s="83" t="s">
        <v>303</v>
      </c>
      <c r="E261" s="83"/>
      <c r="F261" s="83"/>
      <c r="G261" s="83"/>
      <c r="H261" s="83"/>
      <c r="I261" s="83"/>
      <c r="J261" s="83"/>
      <c r="K261" s="27"/>
    </row>
    <row r="262" spans="1:18" hidden="1" x14ac:dyDescent="0.25">
      <c r="A262" s="7" t="s">
        <v>57</v>
      </c>
    </row>
    <row r="263" spans="1:18" hidden="1" x14ac:dyDescent="0.25">
      <c r="A263" s="7" t="s">
        <v>100</v>
      </c>
    </row>
    <row r="264" spans="1:18" x14ac:dyDescent="0.25">
      <c r="A264" s="7">
        <v>4</v>
      </c>
      <c r="B264" s="17" t="s">
        <v>304</v>
      </c>
      <c r="C264" s="17"/>
      <c r="D264" s="84" t="s">
        <v>305</v>
      </c>
      <c r="E264" s="84"/>
      <c r="F264" s="84"/>
      <c r="G264" s="28"/>
      <c r="H264" s="28"/>
      <c r="I264" s="28"/>
      <c r="J264" s="28"/>
      <c r="K264" s="29"/>
      <c r="L264" s="7"/>
    </row>
    <row r="265" spans="1:18" x14ac:dyDescent="0.25">
      <c r="A265" s="7">
        <v>9</v>
      </c>
      <c r="B265" s="21" t="s">
        <v>306</v>
      </c>
      <c r="C265" s="21"/>
      <c r="D265" s="81" t="s">
        <v>307</v>
      </c>
      <c r="E265" s="82"/>
      <c r="F265" s="82"/>
      <c r="G265" s="22" t="s">
        <v>16</v>
      </c>
      <c r="H265" s="26"/>
      <c r="I265" s="26"/>
      <c r="J265" s="24"/>
      <c r="K265" s="24">
        <f>IF(AND(H265= "",I265= ""), 0, ROUND(ROUND(J265, 2) * ROUND(IF(I265="",H265,I265),  2), 2))</f>
        <v>0</v>
      </c>
      <c r="L265" s="7"/>
      <c r="N265" s="25">
        <v>0.2</v>
      </c>
      <c r="R265" s="7">
        <v>491</v>
      </c>
    </row>
    <row r="266" spans="1:18" ht="45" customHeight="1" x14ac:dyDescent="0.25">
      <c r="A266" s="7" t="s">
        <v>67</v>
      </c>
      <c r="B266" s="27"/>
      <c r="C266" s="27"/>
      <c r="D266" s="83" t="s">
        <v>308</v>
      </c>
      <c r="E266" s="83"/>
      <c r="F266" s="83"/>
      <c r="G266" s="83"/>
      <c r="H266" s="83"/>
      <c r="I266" s="83"/>
      <c r="J266" s="83"/>
      <c r="K266" s="27"/>
    </row>
    <row r="267" spans="1:18" hidden="1" x14ac:dyDescent="0.25">
      <c r="A267" s="7" t="s">
        <v>57</v>
      </c>
    </row>
    <row r="268" spans="1:18" x14ac:dyDescent="0.25">
      <c r="A268" s="7">
        <v>9</v>
      </c>
      <c r="B268" s="21" t="s">
        <v>309</v>
      </c>
      <c r="C268" s="21"/>
      <c r="D268" s="81" t="s">
        <v>310</v>
      </c>
      <c r="E268" s="82"/>
      <c r="F268" s="82"/>
      <c r="G268" s="22" t="s">
        <v>16</v>
      </c>
      <c r="H268" s="26"/>
      <c r="I268" s="26"/>
      <c r="J268" s="24"/>
      <c r="K268" s="24">
        <f>IF(AND(H268= "",I268= ""), 0, ROUND(ROUND(J268, 2) * ROUND(IF(I268="",H268,I268),  2), 2))</f>
        <v>0</v>
      </c>
      <c r="L268" s="7"/>
      <c r="N268" s="25">
        <v>0.2</v>
      </c>
      <c r="R268" s="7">
        <v>491</v>
      </c>
    </row>
    <row r="269" spans="1:18" ht="33.75" customHeight="1" x14ac:dyDescent="0.25">
      <c r="A269" s="7" t="s">
        <v>67</v>
      </c>
      <c r="B269" s="27"/>
      <c r="C269" s="27"/>
      <c r="D269" s="83" t="s">
        <v>311</v>
      </c>
      <c r="E269" s="83"/>
      <c r="F269" s="83"/>
      <c r="G269" s="83"/>
      <c r="H269" s="83"/>
      <c r="I269" s="83"/>
      <c r="J269" s="83"/>
      <c r="K269" s="27"/>
    </row>
    <row r="270" spans="1:18" hidden="1" x14ac:dyDescent="0.25">
      <c r="A270" s="7" t="s">
        <v>57</v>
      </c>
    </row>
    <row r="271" spans="1:18" x14ac:dyDescent="0.25">
      <c r="A271" s="7">
        <v>9</v>
      </c>
      <c r="B271" s="21" t="s">
        <v>312</v>
      </c>
      <c r="C271" s="21"/>
      <c r="D271" s="81" t="s">
        <v>313</v>
      </c>
      <c r="E271" s="82"/>
      <c r="F271" s="82"/>
      <c r="G271" s="22" t="s">
        <v>16</v>
      </c>
      <c r="H271" s="26"/>
      <c r="I271" s="26"/>
      <c r="J271" s="24"/>
      <c r="K271" s="24">
        <f>IF(AND(H271= "",I271= ""), 0, ROUND(ROUND(J271, 2) * ROUND(IF(I271="",H271,I271),  2), 2))</f>
        <v>0</v>
      </c>
      <c r="L271" s="7"/>
      <c r="N271" s="25">
        <v>0.2</v>
      </c>
      <c r="R271" s="7">
        <v>491</v>
      </c>
    </row>
    <row r="272" spans="1:18" ht="45" customHeight="1" x14ac:dyDescent="0.25">
      <c r="A272" s="7" t="s">
        <v>67</v>
      </c>
      <c r="B272" s="27"/>
      <c r="C272" s="27"/>
      <c r="D272" s="83" t="s">
        <v>314</v>
      </c>
      <c r="E272" s="83"/>
      <c r="F272" s="83"/>
      <c r="G272" s="83"/>
      <c r="H272" s="83"/>
      <c r="I272" s="83"/>
      <c r="J272" s="83"/>
      <c r="K272" s="27"/>
    </row>
    <row r="273" spans="1:18" hidden="1" x14ac:dyDescent="0.25">
      <c r="A273" s="7" t="s">
        <v>57</v>
      </c>
    </row>
    <row r="274" spans="1:18" x14ac:dyDescent="0.25">
      <c r="A274" s="7">
        <v>9</v>
      </c>
      <c r="B274" s="21" t="s">
        <v>315</v>
      </c>
      <c r="C274" s="21"/>
      <c r="D274" s="81" t="s">
        <v>316</v>
      </c>
      <c r="E274" s="82"/>
      <c r="F274" s="82"/>
      <c r="G274" s="22" t="s">
        <v>17</v>
      </c>
      <c r="H274" s="23"/>
      <c r="I274" s="23"/>
      <c r="J274" s="24"/>
      <c r="K274" s="24">
        <f>IF(AND(H274= "",I274= ""), 0, ROUND(ROUND(J274, 2) * ROUND(IF(I274="",H274,I274),  0), 2))</f>
        <v>0</v>
      </c>
      <c r="L274" s="7"/>
      <c r="N274" s="25">
        <v>0.2</v>
      </c>
      <c r="R274" s="7">
        <v>491</v>
      </c>
    </row>
    <row r="275" spans="1:18" ht="45" customHeight="1" x14ac:dyDescent="0.25">
      <c r="A275" s="7" t="s">
        <v>67</v>
      </c>
      <c r="B275" s="27"/>
      <c r="C275" s="27"/>
      <c r="D275" s="83" t="s">
        <v>317</v>
      </c>
      <c r="E275" s="83"/>
      <c r="F275" s="83"/>
      <c r="G275" s="83"/>
      <c r="H275" s="83"/>
      <c r="I275" s="83"/>
      <c r="J275" s="83"/>
      <c r="K275" s="27"/>
    </row>
    <row r="276" spans="1:18" hidden="1" x14ac:dyDescent="0.25">
      <c r="A276" s="7" t="s">
        <v>57</v>
      </c>
    </row>
    <row r="277" spans="1:18" x14ac:dyDescent="0.25">
      <c r="A277" s="7">
        <v>9</v>
      </c>
      <c r="B277" s="21" t="s">
        <v>318</v>
      </c>
      <c r="C277" s="21"/>
      <c r="D277" s="81" t="s">
        <v>319</v>
      </c>
      <c r="E277" s="82"/>
      <c r="F277" s="82"/>
      <c r="G277" s="22" t="s">
        <v>17</v>
      </c>
      <c r="H277" s="23"/>
      <c r="I277" s="23"/>
      <c r="J277" s="24"/>
      <c r="K277" s="24">
        <f>IF(AND(H277= "",I277= ""), 0, ROUND(ROUND(J277, 2) * ROUND(IF(I277="",H277,I277),  0), 2))</f>
        <v>0</v>
      </c>
      <c r="L277" s="7"/>
      <c r="N277" s="25">
        <v>0.2</v>
      </c>
      <c r="R277" s="7">
        <v>491</v>
      </c>
    </row>
    <row r="278" spans="1:18" ht="45" customHeight="1" x14ac:dyDescent="0.25">
      <c r="A278" s="7" t="s">
        <v>67</v>
      </c>
      <c r="B278" s="27"/>
      <c r="C278" s="27"/>
      <c r="D278" s="83" t="s">
        <v>320</v>
      </c>
      <c r="E278" s="83"/>
      <c r="F278" s="83"/>
      <c r="G278" s="83"/>
      <c r="H278" s="83"/>
      <c r="I278" s="83"/>
      <c r="J278" s="83"/>
      <c r="K278" s="27"/>
    </row>
    <row r="279" spans="1:18" hidden="1" x14ac:dyDescent="0.25">
      <c r="A279" s="7" t="s">
        <v>57</v>
      </c>
    </row>
    <row r="280" spans="1:18" x14ac:dyDescent="0.25">
      <c r="A280" s="7">
        <v>9</v>
      </c>
      <c r="B280" s="21" t="s">
        <v>321</v>
      </c>
      <c r="C280" s="21"/>
      <c r="D280" s="81" t="s">
        <v>322</v>
      </c>
      <c r="E280" s="82"/>
      <c r="F280" s="82"/>
      <c r="G280" s="22" t="s">
        <v>56</v>
      </c>
      <c r="H280" s="23"/>
      <c r="I280" s="23"/>
      <c r="J280" s="24"/>
      <c r="K280" s="24">
        <f>IF(AND(H280= "",I280= ""), 0, ROUND(ROUND(J280, 2) * ROUND(IF(I280="",H280,I280),  0), 2))</f>
        <v>0</v>
      </c>
      <c r="L280" s="7"/>
      <c r="N280" s="25">
        <v>0.2</v>
      </c>
      <c r="R280" s="7">
        <v>491</v>
      </c>
    </row>
    <row r="281" spans="1:18" ht="45" customHeight="1" x14ac:dyDescent="0.25">
      <c r="A281" s="7" t="s">
        <v>67</v>
      </c>
      <c r="B281" s="27"/>
      <c r="C281" s="27"/>
      <c r="D281" s="83" t="s">
        <v>323</v>
      </c>
      <c r="E281" s="83"/>
      <c r="F281" s="83"/>
      <c r="G281" s="83"/>
      <c r="H281" s="83"/>
      <c r="I281" s="83"/>
      <c r="J281" s="83"/>
      <c r="K281" s="27"/>
    </row>
    <row r="282" spans="1:18" hidden="1" x14ac:dyDescent="0.25">
      <c r="A282" s="7" t="s">
        <v>57</v>
      </c>
    </row>
    <row r="283" spans="1:18" x14ac:dyDescent="0.25">
      <c r="A283" s="7">
        <v>9</v>
      </c>
      <c r="B283" s="21" t="s">
        <v>324</v>
      </c>
      <c r="C283" s="21"/>
      <c r="D283" s="81" t="s">
        <v>325</v>
      </c>
      <c r="E283" s="82"/>
      <c r="F283" s="82"/>
      <c r="G283" s="22" t="s">
        <v>56</v>
      </c>
      <c r="H283" s="23"/>
      <c r="I283" s="23"/>
      <c r="J283" s="24"/>
      <c r="K283" s="24">
        <f>IF(AND(H283= "",I283= ""), 0, ROUND(ROUND(J283, 2) * ROUND(IF(I283="",H283,I283),  0), 2))</f>
        <v>0</v>
      </c>
      <c r="L283" s="7"/>
      <c r="N283" s="25">
        <v>0.2</v>
      </c>
      <c r="R283" s="7">
        <v>491</v>
      </c>
    </row>
    <row r="284" spans="1:18" ht="45" customHeight="1" x14ac:dyDescent="0.25">
      <c r="A284" s="7" t="s">
        <v>67</v>
      </c>
      <c r="B284" s="27"/>
      <c r="C284" s="27"/>
      <c r="D284" s="83" t="s">
        <v>326</v>
      </c>
      <c r="E284" s="83"/>
      <c r="F284" s="83"/>
      <c r="G284" s="83"/>
      <c r="H284" s="83"/>
      <c r="I284" s="83"/>
      <c r="J284" s="83"/>
      <c r="K284" s="27"/>
    </row>
    <row r="285" spans="1:18" hidden="1" x14ac:dyDescent="0.25">
      <c r="A285" s="7" t="s">
        <v>57</v>
      </c>
    </row>
    <row r="286" spans="1:18" hidden="1" x14ac:dyDescent="0.25">
      <c r="A286" s="7" t="s">
        <v>100</v>
      </c>
    </row>
    <row r="287" spans="1:18" x14ac:dyDescent="0.25">
      <c r="A287" s="7">
        <v>4</v>
      </c>
      <c r="B287" s="17" t="s">
        <v>327</v>
      </c>
      <c r="C287" s="17"/>
      <c r="D287" s="84" t="s">
        <v>328</v>
      </c>
      <c r="E287" s="84"/>
      <c r="F287" s="84"/>
      <c r="G287" s="28"/>
      <c r="H287" s="28"/>
      <c r="I287" s="28"/>
      <c r="J287" s="28"/>
      <c r="K287" s="29"/>
      <c r="L287" s="7"/>
    </row>
    <row r="288" spans="1:18" x14ac:dyDescent="0.25">
      <c r="A288" s="7">
        <v>5</v>
      </c>
      <c r="B288" s="17" t="s">
        <v>329</v>
      </c>
      <c r="C288" s="17"/>
      <c r="D288" s="85" t="s">
        <v>330</v>
      </c>
      <c r="E288" s="85"/>
      <c r="F288" s="85"/>
      <c r="G288" s="30"/>
      <c r="H288" s="30"/>
      <c r="I288" s="30"/>
      <c r="J288" s="30"/>
      <c r="K288" s="31"/>
      <c r="L288" s="7"/>
    </row>
    <row r="289" spans="1:18" x14ac:dyDescent="0.25">
      <c r="A289" s="7">
        <v>9</v>
      </c>
      <c r="B289" s="21" t="s">
        <v>331</v>
      </c>
      <c r="C289" s="21"/>
      <c r="D289" s="81" t="s">
        <v>332</v>
      </c>
      <c r="E289" s="82"/>
      <c r="F289" s="82"/>
      <c r="G289" s="22" t="s">
        <v>16</v>
      </c>
      <c r="H289" s="26"/>
      <c r="I289" s="26"/>
      <c r="J289" s="24"/>
      <c r="K289" s="24">
        <f>IF(AND(H289= "",I289= ""), 0, ROUND(ROUND(J289, 2) * ROUND(IF(I289="",H289,I289),  2), 2))</f>
        <v>0</v>
      </c>
      <c r="L289" s="7"/>
      <c r="N289" s="25">
        <v>0.2</v>
      </c>
      <c r="R289" s="7">
        <v>491</v>
      </c>
    </row>
    <row r="290" spans="1:18" ht="33.75" customHeight="1" x14ac:dyDescent="0.25">
      <c r="A290" s="7" t="s">
        <v>67</v>
      </c>
      <c r="B290" s="27"/>
      <c r="C290" s="27"/>
      <c r="D290" s="83" t="s">
        <v>333</v>
      </c>
      <c r="E290" s="83"/>
      <c r="F290" s="83"/>
      <c r="G290" s="83"/>
      <c r="H290" s="83"/>
      <c r="I290" s="83"/>
      <c r="J290" s="83"/>
      <c r="K290" s="27"/>
    </row>
    <row r="291" spans="1:18" hidden="1" x14ac:dyDescent="0.25">
      <c r="A291" s="7" t="s">
        <v>57</v>
      </c>
    </row>
    <row r="292" spans="1:18" hidden="1" x14ac:dyDescent="0.25">
      <c r="A292" s="7" t="s">
        <v>95</v>
      </c>
    </row>
    <row r="293" spans="1:18" x14ac:dyDescent="0.25">
      <c r="A293" s="7">
        <v>5</v>
      </c>
      <c r="B293" s="17" t="s">
        <v>334</v>
      </c>
      <c r="C293" s="17"/>
      <c r="D293" s="85" t="s">
        <v>335</v>
      </c>
      <c r="E293" s="85"/>
      <c r="F293" s="85"/>
      <c r="G293" s="30"/>
      <c r="H293" s="30"/>
      <c r="I293" s="30"/>
      <c r="J293" s="30"/>
      <c r="K293" s="31"/>
      <c r="L293" s="7"/>
    </row>
    <row r="294" spans="1:18" x14ac:dyDescent="0.25">
      <c r="A294" s="7">
        <v>9</v>
      </c>
      <c r="B294" s="21" t="s">
        <v>336</v>
      </c>
      <c r="C294" s="21"/>
      <c r="D294" s="81" t="s">
        <v>337</v>
      </c>
      <c r="E294" s="82"/>
      <c r="F294" s="82"/>
      <c r="G294" s="22" t="s">
        <v>66</v>
      </c>
      <c r="H294" s="26"/>
      <c r="I294" s="26"/>
      <c r="J294" s="24"/>
      <c r="K294" s="24">
        <f>IF(AND(H294= "",I294= ""), 0, ROUND(ROUND(J294, 2) * ROUND(IF(I294="",H294,I294),  2), 2))</f>
        <v>0</v>
      </c>
      <c r="L294" s="7"/>
      <c r="N294" s="25">
        <v>0.2</v>
      </c>
      <c r="R294" s="7">
        <v>491</v>
      </c>
    </row>
    <row r="295" spans="1:18" ht="56.25" customHeight="1" x14ac:dyDescent="0.25">
      <c r="A295" s="7" t="s">
        <v>67</v>
      </c>
      <c r="B295" s="27"/>
      <c r="C295" s="27"/>
      <c r="D295" s="83" t="s">
        <v>338</v>
      </c>
      <c r="E295" s="83"/>
      <c r="F295" s="83"/>
      <c r="G295" s="83"/>
      <c r="H295" s="83"/>
      <c r="I295" s="83"/>
      <c r="J295" s="83"/>
      <c r="K295" s="27"/>
    </row>
    <row r="296" spans="1:18" hidden="1" x14ac:dyDescent="0.25">
      <c r="A296" s="7" t="s">
        <v>57</v>
      </c>
    </row>
    <row r="297" spans="1:18" x14ac:dyDescent="0.25">
      <c r="A297" s="7">
        <v>9</v>
      </c>
      <c r="B297" s="21" t="s">
        <v>339</v>
      </c>
      <c r="C297" s="21"/>
      <c r="D297" s="81" t="s">
        <v>340</v>
      </c>
      <c r="E297" s="82"/>
      <c r="F297" s="82"/>
      <c r="G297" s="22" t="s">
        <v>16</v>
      </c>
      <c r="H297" s="26"/>
      <c r="I297" s="26"/>
      <c r="J297" s="24"/>
      <c r="K297" s="24">
        <f>IF(AND(H297= "",I297= ""), 0, ROUND(ROUND(J297, 2) * ROUND(IF(I297="",H297,I297),  2), 2))</f>
        <v>0</v>
      </c>
      <c r="L297" s="7"/>
      <c r="N297" s="25">
        <v>0.2</v>
      </c>
      <c r="R297" s="7">
        <v>491</v>
      </c>
    </row>
    <row r="298" spans="1:18" ht="67.5" customHeight="1" x14ac:dyDescent="0.25">
      <c r="A298" s="7" t="s">
        <v>67</v>
      </c>
      <c r="B298" s="27"/>
      <c r="C298" s="27"/>
      <c r="D298" s="83" t="s">
        <v>341</v>
      </c>
      <c r="E298" s="83"/>
      <c r="F298" s="83"/>
      <c r="G298" s="83"/>
      <c r="H298" s="83"/>
      <c r="I298" s="83"/>
      <c r="J298" s="83"/>
      <c r="K298" s="27"/>
    </row>
    <row r="299" spans="1:18" hidden="1" x14ac:dyDescent="0.25">
      <c r="A299" s="7" t="s">
        <v>57</v>
      </c>
    </row>
    <row r="300" spans="1:18" hidden="1" x14ac:dyDescent="0.25">
      <c r="A300" s="7" t="s">
        <v>95</v>
      </c>
    </row>
    <row r="301" spans="1:18" hidden="1" x14ac:dyDescent="0.25">
      <c r="A301" s="7" t="s">
        <v>100</v>
      </c>
    </row>
    <row r="302" spans="1:18" x14ac:dyDescent="0.25">
      <c r="A302" s="7" t="s">
        <v>48</v>
      </c>
      <c r="B302" s="20"/>
      <c r="C302" s="20"/>
      <c r="D302" s="66"/>
      <c r="E302" s="66"/>
      <c r="F302" s="66"/>
      <c r="K302" s="20"/>
    </row>
    <row r="303" spans="1:18" x14ac:dyDescent="0.25">
      <c r="B303" s="20"/>
      <c r="C303" s="20"/>
      <c r="D303" s="69" t="s">
        <v>86</v>
      </c>
      <c r="E303" s="70"/>
      <c r="F303" s="70"/>
      <c r="G303" s="67"/>
      <c r="H303" s="67"/>
      <c r="I303" s="67"/>
      <c r="J303" s="67"/>
      <c r="K303" s="68"/>
    </row>
    <row r="304" spans="1:18" x14ac:dyDescent="0.25">
      <c r="B304" s="20"/>
      <c r="C304" s="20"/>
      <c r="D304" s="72"/>
      <c r="E304" s="46"/>
      <c r="F304" s="46"/>
      <c r="G304" s="46"/>
      <c r="H304" s="46"/>
      <c r="I304" s="46"/>
      <c r="J304" s="46"/>
      <c r="K304" s="71"/>
    </row>
    <row r="305" spans="1:18" x14ac:dyDescent="0.25">
      <c r="B305" s="20"/>
      <c r="C305" s="20"/>
      <c r="D305" s="75" t="s">
        <v>49</v>
      </c>
      <c r="E305" s="76"/>
      <c r="F305" s="76"/>
      <c r="G305" s="73">
        <f>SUMIF(L47:L302, IF(L46="","",L46), K47:K302)</f>
        <v>0</v>
      </c>
      <c r="H305" s="73"/>
      <c r="I305" s="73"/>
      <c r="J305" s="73"/>
      <c r="K305" s="74"/>
    </row>
    <row r="306" spans="1:18" hidden="1" x14ac:dyDescent="0.25">
      <c r="B306" s="20"/>
      <c r="C306" s="20"/>
      <c r="D306" s="79" t="s">
        <v>50</v>
      </c>
      <c r="E306" s="80"/>
      <c r="F306" s="80"/>
      <c r="G306" s="77">
        <f>ROUND(SUMIF(L47:L302, IF(L46="","",L46), K47:K302) * 0.2, 2)</f>
        <v>0</v>
      </c>
      <c r="H306" s="77"/>
      <c r="I306" s="77"/>
      <c r="J306" s="77"/>
      <c r="K306" s="78"/>
    </row>
    <row r="307" spans="1:18" hidden="1" x14ac:dyDescent="0.25">
      <c r="B307" s="20"/>
      <c r="C307" s="20"/>
      <c r="D307" s="75" t="s">
        <v>51</v>
      </c>
      <c r="E307" s="76"/>
      <c r="F307" s="76"/>
      <c r="G307" s="73">
        <f>SUM(G305:G306)</f>
        <v>0</v>
      </c>
      <c r="H307" s="73"/>
      <c r="I307" s="73"/>
      <c r="J307" s="73"/>
      <c r="K307" s="74"/>
    </row>
    <row r="308" spans="1:18" ht="47.25" customHeight="1" x14ac:dyDescent="0.25">
      <c r="A308" s="7">
        <v>3</v>
      </c>
      <c r="B308" s="17" t="s">
        <v>342</v>
      </c>
      <c r="C308" s="17"/>
      <c r="D308" s="65" t="s">
        <v>343</v>
      </c>
      <c r="E308" s="65"/>
      <c r="F308" s="65"/>
      <c r="G308" s="18"/>
      <c r="H308" s="18"/>
      <c r="I308" s="18"/>
      <c r="J308" s="18"/>
      <c r="K308" s="19"/>
      <c r="L308" s="7"/>
    </row>
    <row r="309" spans="1:18" x14ac:dyDescent="0.25">
      <c r="A309" s="7">
        <v>9</v>
      </c>
      <c r="B309" s="21" t="s">
        <v>344</v>
      </c>
      <c r="C309" s="21"/>
      <c r="D309" s="81" t="s">
        <v>345</v>
      </c>
      <c r="E309" s="82"/>
      <c r="F309" s="82"/>
      <c r="G309" s="22" t="s">
        <v>17</v>
      </c>
      <c r="H309" s="23"/>
      <c r="I309" s="23"/>
      <c r="J309" s="24"/>
      <c r="K309" s="24">
        <f>IF(AND(H309= "",I309= ""), 0, ROUND(ROUND(J309, 2) * ROUND(IF(I309="",H309,I309),  0), 2))</f>
        <v>0</v>
      </c>
      <c r="L309" s="7"/>
      <c r="N309" s="25">
        <v>0.2</v>
      </c>
      <c r="R309" s="7">
        <v>491</v>
      </c>
    </row>
    <row r="310" spans="1:18" hidden="1" x14ac:dyDescent="0.25">
      <c r="A310" s="7" t="s">
        <v>57</v>
      </c>
    </row>
    <row r="311" spans="1:18" x14ac:dyDescent="0.25">
      <c r="A311" s="7">
        <v>9</v>
      </c>
      <c r="B311" s="21" t="s">
        <v>346</v>
      </c>
      <c r="C311" s="21"/>
      <c r="D311" s="81" t="s">
        <v>347</v>
      </c>
      <c r="E311" s="82"/>
      <c r="F311" s="82"/>
      <c r="G311" s="22" t="s">
        <v>17</v>
      </c>
      <c r="H311" s="23"/>
      <c r="I311" s="23"/>
      <c r="J311" s="24"/>
      <c r="K311" s="24">
        <f>IF(AND(H311= "",I311= ""), 0, ROUND(ROUND(J311, 2) * ROUND(IF(I311="",H311,I311),  0), 2))</f>
        <v>0</v>
      </c>
      <c r="L311" s="7"/>
      <c r="N311" s="25">
        <v>0.2</v>
      </c>
      <c r="R311" s="7">
        <v>491</v>
      </c>
    </row>
    <row r="312" spans="1:18" hidden="1" x14ac:dyDescent="0.25">
      <c r="A312" s="7" t="s">
        <v>57</v>
      </c>
    </row>
    <row r="313" spans="1:18" x14ac:dyDescent="0.25">
      <c r="A313" s="7" t="s">
        <v>48</v>
      </c>
      <c r="B313" s="20"/>
      <c r="C313" s="20"/>
      <c r="D313" s="66"/>
      <c r="E313" s="66"/>
      <c r="F313" s="66"/>
      <c r="K313" s="20"/>
    </row>
    <row r="314" spans="1:18" ht="38.25" customHeight="1" x14ac:dyDescent="0.25">
      <c r="B314" s="20"/>
      <c r="C314" s="20"/>
      <c r="D314" s="69" t="s">
        <v>343</v>
      </c>
      <c r="E314" s="70"/>
      <c r="F314" s="70"/>
      <c r="G314" s="67"/>
      <c r="H314" s="67"/>
      <c r="I314" s="67"/>
      <c r="J314" s="67"/>
      <c r="K314" s="68"/>
    </row>
    <row r="315" spans="1:18" x14ac:dyDescent="0.25">
      <c r="B315" s="20"/>
      <c r="C315" s="20"/>
      <c r="D315" s="72"/>
      <c r="E315" s="46"/>
      <c r="F315" s="46"/>
      <c r="G315" s="46"/>
      <c r="H315" s="46"/>
      <c r="I315" s="46"/>
      <c r="J315" s="46"/>
      <c r="K315" s="71"/>
    </row>
    <row r="316" spans="1:18" x14ac:dyDescent="0.25">
      <c r="B316" s="20"/>
      <c r="C316" s="20"/>
      <c r="D316" s="75" t="s">
        <v>49</v>
      </c>
      <c r="E316" s="76"/>
      <c r="F316" s="76"/>
      <c r="G316" s="73">
        <f>SUMIF(L309:L313, IF(L308="","",L308), K309:K313)</f>
        <v>0</v>
      </c>
      <c r="H316" s="73"/>
      <c r="I316" s="73"/>
      <c r="J316" s="73"/>
      <c r="K316" s="74"/>
    </row>
    <row r="317" spans="1:18" hidden="1" x14ac:dyDescent="0.25">
      <c r="B317" s="20"/>
      <c r="C317" s="20"/>
      <c r="D317" s="79" t="s">
        <v>50</v>
      </c>
      <c r="E317" s="80"/>
      <c r="F317" s="80"/>
      <c r="G317" s="77">
        <f>ROUND(SUMIF(L309:L313, IF(L308="","",L308), K309:K313) * 0.2, 2)</f>
        <v>0</v>
      </c>
      <c r="H317" s="77"/>
      <c r="I317" s="77"/>
      <c r="J317" s="77"/>
      <c r="K317" s="78"/>
    </row>
    <row r="318" spans="1:18" hidden="1" x14ac:dyDescent="0.25">
      <c r="B318" s="20"/>
      <c r="C318" s="20"/>
      <c r="D318" s="75" t="s">
        <v>51</v>
      </c>
      <c r="E318" s="76"/>
      <c r="F318" s="76"/>
      <c r="G318" s="73">
        <f>SUM(G316:G317)</f>
        <v>0</v>
      </c>
      <c r="H318" s="73"/>
      <c r="I318" s="73"/>
      <c r="J318" s="73"/>
      <c r="K318" s="74"/>
    </row>
    <row r="319" spans="1:18" x14ac:dyDescent="0.25">
      <c r="A319" s="7" t="s">
        <v>348</v>
      </c>
      <c r="B319" s="20"/>
      <c r="C319" s="20"/>
      <c r="D319" s="66"/>
      <c r="E319" s="66"/>
      <c r="F319" s="66"/>
      <c r="K319" s="20"/>
    </row>
    <row r="320" spans="1:18" x14ac:dyDescent="0.25">
      <c r="B320" s="20"/>
      <c r="C320" s="20"/>
      <c r="D320" s="69" t="s">
        <v>45</v>
      </c>
      <c r="E320" s="70"/>
      <c r="F320" s="70"/>
      <c r="G320" s="67"/>
      <c r="H320" s="67"/>
      <c r="I320" s="67"/>
      <c r="J320" s="67"/>
      <c r="K320" s="68"/>
    </row>
    <row r="321" spans="1:11" x14ac:dyDescent="0.25">
      <c r="B321" s="20"/>
      <c r="C321" s="20"/>
      <c r="D321" s="72"/>
      <c r="E321" s="46"/>
      <c r="F321" s="46"/>
      <c r="G321" s="46"/>
      <c r="H321" s="46"/>
      <c r="I321" s="46"/>
      <c r="J321" s="46"/>
      <c r="K321" s="71"/>
    </row>
    <row r="322" spans="1:11" x14ac:dyDescent="0.25">
      <c r="B322" s="20"/>
      <c r="C322" s="20"/>
      <c r="D322" s="75" t="s">
        <v>49</v>
      </c>
      <c r="E322" s="76"/>
      <c r="F322" s="76"/>
      <c r="G322" s="73">
        <f>SUMIF(L6:L319, IF(L5="","",L5), K6:K319)</f>
        <v>0</v>
      </c>
      <c r="H322" s="73"/>
      <c r="I322" s="73"/>
      <c r="J322" s="73"/>
      <c r="K322" s="74"/>
    </row>
    <row r="323" spans="1:11" hidden="1" x14ac:dyDescent="0.25">
      <c r="B323" s="20"/>
      <c r="C323" s="20"/>
      <c r="D323" s="79" t="s">
        <v>50</v>
      </c>
      <c r="E323" s="80"/>
      <c r="F323" s="80"/>
      <c r="G323" s="77">
        <f>ROUND(SUMIF(L6:L319, IF(L5="","",L5), K6:K319) * 0.2, 2)</f>
        <v>0</v>
      </c>
      <c r="H323" s="77"/>
      <c r="I323" s="77"/>
      <c r="J323" s="77"/>
      <c r="K323" s="78"/>
    </row>
    <row r="324" spans="1:11" hidden="1" x14ac:dyDescent="0.25">
      <c r="B324" s="20"/>
      <c r="C324" s="20"/>
      <c r="D324" s="75" t="s">
        <v>51</v>
      </c>
      <c r="E324" s="76"/>
      <c r="F324" s="76"/>
      <c r="G324" s="73">
        <f>SUM(G322:G323)</f>
        <v>0</v>
      </c>
      <c r="H324" s="73"/>
      <c r="I324" s="73"/>
      <c r="J324" s="73"/>
      <c r="K324" s="74"/>
    </row>
    <row r="325" spans="1:11" ht="31.5" customHeight="1" x14ac:dyDescent="0.25">
      <c r="B325" s="3"/>
      <c r="C325" s="3"/>
      <c r="D325" s="87" t="s">
        <v>349</v>
      </c>
      <c r="E325" s="87"/>
      <c r="F325" s="87"/>
      <c r="G325" s="87"/>
      <c r="H325" s="87"/>
      <c r="I325" s="87"/>
      <c r="J325" s="87"/>
      <c r="K325" s="87"/>
    </row>
    <row r="327" spans="1:11" ht="15.75" x14ac:dyDescent="0.25">
      <c r="D327" s="88" t="s">
        <v>350</v>
      </c>
      <c r="E327" s="88"/>
      <c r="F327" s="88"/>
      <c r="G327" s="88"/>
      <c r="H327" s="88"/>
      <c r="I327" s="88"/>
      <c r="J327" s="88"/>
      <c r="K327" s="88"/>
    </row>
    <row r="328" spans="1:11" x14ac:dyDescent="0.25">
      <c r="D328" s="91" t="s">
        <v>45</v>
      </c>
      <c r="E328" s="92"/>
      <c r="F328" s="92"/>
      <c r="G328" s="89">
        <f>SUMIF(L14:L311, "", K14:K311)</f>
        <v>0</v>
      </c>
      <c r="H328" s="90"/>
      <c r="I328" s="90"/>
      <c r="J328" s="90"/>
      <c r="K328" s="90"/>
    </row>
    <row r="329" spans="1:11" x14ac:dyDescent="0.25">
      <c r="D329" s="93" t="s">
        <v>351</v>
      </c>
      <c r="E329" s="94"/>
      <c r="F329" s="94"/>
      <c r="G329" s="36"/>
      <c r="H329" s="36"/>
      <c r="I329" s="36"/>
      <c r="J329" s="36"/>
      <c r="K329" s="37"/>
    </row>
    <row r="330" spans="1:11" x14ac:dyDescent="0.25">
      <c r="D330" s="95"/>
      <c r="E330" s="96"/>
      <c r="F330" s="96"/>
      <c r="G330" s="96"/>
      <c r="H330" s="96"/>
      <c r="I330" s="96"/>
      <c r="J330" s="96"/>
      <c r="K330" s="97"/>
    </row>
    <row r="331" spans="1:11" x14ac:dyDescent="0.25">
      <c r="A331" s="38"/>
      <c r="D331" s="98" t="s">
        <v>49</v>
      </c>
      <c r="E331" s="46"/>
      <c r="F331" s="46"/>
      <c r="G331" s="99">
        <f>SUMIF(L6:L325, IF(L5="","",L5), K6:K325)</f>
        <v>0</v>
      </c>
      <c r="H331" s="100"/>
      <c r="I331" s="100"/>
      <c r="J331" s="100"/>
      <c r="K331" s="101"/>
    </row>
    <row r="332" spans="1:11" x14ac:dyDescent="0.25">
      <c r="A332" s="38"/>
      <c r="D332" s="98" t="s">
        <v>50</v>
      </c>
      <c r="E332" s="46"/>
      <c r="F332" s="46"/>
      <c r="G332" s="99">
        <f>ROUND(SUMIF(L6:L325, IF(L5="","",L5), K6:K325) * 0.2, 2)</f>
        <v>0</v>
      </c>
      <c r="H332" s="100"/>
      <c r="I332" s="100"/>
      <c r="J332" s="100"/>
      <c r="K332" s="101"/>
    </row>
    <row r="333" spans="1:11" x14ac:dyDescent="0.25">
      <c r="D333" s="102" t="s">
        <v>51</v>
      </c>
      <c r="E333" s="103"/>
      <c r="F333" s="103"/>
      <c r="G333" s="104">
        <f>SUM(G331:G332)</f>
        <v>0</v>
      </c>
      <c r="H333" s="105"/>
      <c r="I333" s="105"/>
      <c r="J333" s="105"/>
      <c r="K333" s="106"/>
    </row>
    <row r="334" spans="1:11" x14ac:dyDescent="0.25">
      <c r="D334" s="107"/>
      <c r="E334" s="46"/>
      <c r="F334" s="46"/>
      <c r="G334" s="46"/>
      <c r="H334" s="46"/>
      <c r="I334" s="46"/>
      <c r="J334" s="46"/>
      <c r="K334" s="46"/>
    </row>
    <row r="335" spans="1:11" x14ac:dyDescent="0.25">
      <c r="D335" s="108" t="s">
        <v>352</v>
      </c>
      <c r="E335" s="108"/>
      <c r="F335" s="108"/>
      <c r="G335" s="108"/>
      <c r="H335" s="108"/>
      <c r="I335" s="108"/>
      <c r="J335" s="108"/>
      <c r="K335" s="108"/>
    </row>
    <row r="336" spans="1:11" x14ac:dyDescent="0.25">
      <c r="D336" s="109" t="str">
        <f>IF(Paramètres!AA2&lt;&gt;"",Paramètres!AA2,"")</f>
        <v xml:space="preserve">Zéro euro </v>
      </c>
      <c r="E336" s="109"/>
      <c r="F336" s="109"/>
      <c r="G336" s="109"/>
      <c r="H336" s="109"/>
      <c r="I336" s="109"/>
      <c r="J336" s="109"/>
      <c r="K336" s="109"/>
    </row>
    <row r="337" spans="4:11" x14ac:dyDescent="0.25">
      <c r="D337" s="109"/>
      <c r="E337" s="109"/>
      <c r="F337" s="109"/>
      <c r="G337" s="109"/>
      <c r="H337" s="109"/>
      <c r="I337" s="109"/>
      <c r="J337" s="109"/>
      <c r="K337" s="109"/>
    </row>
    <row r="338" spans="4:11" ht="56.65" customHeight="1" x14ac:dyDescent="0.25">
      <c r="G338" s="110" t="s">
        <v>353</v>
      </c>
      <c r="H338" s="110"/>
      <c r="I338" s="110"/>
      <c r="J338" s="110"/>
      <c r="K338" s="110"/>
    </row>
    <row r="340" spans="4:11" ht="85.15" customHeight="1" x14ac:dyDescent="0.25">
      <c r="D340" s="111" t="s">
        <v>354</v>
      </c>
      <c r="E340" s="111"/>
      <c r="G340" s="111" t="s">
        <v>355</v>
      </c>
      <c r="H340" s="111"/>
      <c r="I340" s="111"/>
      <c r="J340" s="111"/>
      <c r="K340" s="111"/>
    </row>
  </sheetData>
  <mergeCells count="260">
    <mergeCell ref="D335:K335"/>
    <mergeCell ref="D336:K336"/>
    <mergeCell ref="D337:K337"/>
    <mergeCell ref="G338:K338"/>
    <mergeCell ref="D340:E340"/>
    <mergeCell ref="G340:K340"/>
    <mergeCell ref="D329:F329"/>
    <mergeCell ref="D330:K330"/>
    <mergeCell ref="D331:F331"/>
    <mergeCell ref="G331:K331"/>
    <mergeCell ref="D332:F332"/>
    <mergeCell ref="G332:K332"/>
    <mergeCell ref="D333:F333"/>
    <mergeCell ref="G333:K333"/>
    <mergeCell ref="D334:K334"/>
    <mergeCell ref="G322:K322"/>
    <mergeCell ref="D322:F322"/>
    <mergeCell ref="G323:K323"/>
    <mergeCell ref="D323:F323"/>
    <mergeCell ref="G324:K324"/>
    <mergeCell ref="D324:F324"/>
    <mergeCell ref="D325:K325"/>
    <mergeCell ref="D327:K327"/>
    <mergeCell ref="G328:K328"/>
    <mergeCell ref="D328:F328"/>
    <mergeCell ref="G317:K317"/>
    <mergeCell ref="D317:F317"/>
    <mergeCell ref="G318:K318"/>
    <mergeCell ref="D318:F318"/>
    <mergeCell ref="D319:F319"/>
    <mergeCell ref="G320:K320"/>
    <mergeCell ref="D320:F320"/>
    <mergeCell ref="G321:K321"/>
    <mergeCell ref="D321:F321"/>
    <mergeCell ref="D309:F309"/>
    <mergeCell ref="D311:F311"/>
    <mergeCell ref="D313:F313"/>
    <mergeCell ref="G314:K314"/>
    <mergeCell ref="D314:F314"/>
    <mergeCell ref="G315:K315"/>
    <mergeCell ref="D315:F315"/>
    <mergeCell ref="G316:K316"/>
    <mergeCell ref="D316:F316"/>
    <mergeCell ref="G304:K304"/>
    <mergeCell ref="D304:F304"/>
    <mergeCell ref="G305:K305"/>
    <mergeCell ref="D305:F305"/>
    <mergeCell ref="G306:K306"/>
    <mergeCell ref="D306:F306"/>
    <mergeCell ref="G307:K307"/>
    <mergeCell ref="D307:F307"/>
    <mergeCell ref="D308:F308"/>
    <mergeCell ref="D289:F289"/>
    <mergeCell ref="D290:J290"/>
    <mergeCell ref="D293:F293"/>
    <mergeCell ref="D294:F294"/>
    <mergeCell ref="D295:J295"/>
    <mergeCell ref="D297:F297"/>
    <mergeCell ref="D298:J298"/>
    <mergeCell ref="D302:F302"/>
    <mergeCell ref="G303:K303"/>
    <mergeCell ref="D303:F303"/>
    <mergeCell ref="D275:J275"/>
    <mergeCell ref="D277:F277"/>
    <mergeCell ref="D278:J278"/>
    <mergeCell ref="D280:F280"/>
    <mergeCell ref="D281:J281"/>
    <mergeCell ref="D283:F283"/>
    <mergeCell ref="D284:J284"/>
    <mergeCell ref="D287:F287"/>
    <mergeCell ref="D288:F288"/>
    <mergeCell ref="D261:J261"/>
    <mergeCell ref="D264:F264"/>
    <mergeCell ref="D265:F265"/>
    <mergeCell ref="D266:J266"/>
    <mergeCell ref="D268:F268"/>
    <mergeCell ref="D269:J269"/>
    <mergeCell ref="D271:F271"/>
    <mergeCell ref="D272:J272"/>
    <mergeCell ref="D274:F274"/>
    <mergeCell ref="D246:J246"/>
    <mergeCell ref="D248:F248"/>
    <mergeCell ref="D250:F250"/>
    <mergeCell ref="D251:J251"/>
    <mergeCell ref="D253:F253"/>
    <mergeCell ref="D254:J254"/>
    <mergeCell ref="D257:F257"/>
    <mergeCell ref="D258:J258"/>
    <mergeCell ref="D260:F260"/>
    <mergeCell ref="D233:J233"/>
    <mergeCell ref="D235:F235"/>
    <mergeCell ref="D236:J236"/>
    <mergeCell ref="D238:F238"/>
    <mergeCell ref="D239:J239"/>
    <mergeCell ref="D241:F241"/>
    <mergeCell ref="D242:F242"/>
    <mergeCell ref="D243:J243"/>
    <mergeCell ref="D245:F245"/>
    <mergeCell ref="D220:F220"/>
    <mergeCell ref="D221:J221"/>
    <mergeCell ref="D223:F223"/>
    <mergeCell ref="D224:J224"/>
    <mergeCell ref="D226:F226"/>
    <mergeCell ref="D227:J227"/>
    <mergeCell ref="D229:F229"/>
    <mergeCell ref="D230:J230"/>
    <mergeCell ref="D232:F232"/>
    <mergeCell ref="D206:J206"/>
    <mergeCell ref="D208:F208"/>
    <mergeCell ref="D209:J209"/>
    <mergeCell ref="D211:F211"/>
    <mergeCell ref="D212:J212"/>
    <mergeCell ref="D214:F214"/>
    <mergeCell ref="D215:J215"/>
    <mergeCell ref="D217:F217"/>
    <mergeCell ref="D218:J218"/>
    <mergeCell ref="D191:J191"/>
    <mergeCell ref="D193:F193"/>
    <mergeCell ref="D194:J194"/>
    <mergeCell ref="D196:F196"/>
    <mergeCell ref="D197:F197"/>
    <mergeCell ref="D199:F199"/>
    <mergeCell ref="D200:J200"/>
    <mergeCell ref="D204:F204"/>
    <mergeCell ref="D205:F205"/>
    <mergeCell ref="D177:J177"/>
    <mergeCell ref="D179:F179"/>
    <mergeCell ref="D180:F180"/>
    <mergeCell ref="D181:J181"/>
    <mergeCell ref="D183:F183"/>
    <mergeCell ref="D184:J184"/>
    <mergeCell ref="D187:F187"/>
    <mergeCell ref="D188:J188"/>
    <mergeCell ref="D190:F190"/>
    <mergeCell ref="D164:F164"/>
    <mergeCell ref="D165:J165"/>
    <mergeCell ref="D167:F167"/>
    <mergeCell ref="D168:J168"/>
    <mergeCell ref="D170:F170"/>
    <mergeCell ref="D171:J171"/>
    <mergeCell ref="D173:F173"/>
    <mergeCell ref="D174:J174"/>
    <mergeCell ref="D176:F176"/>
    <mergeCell ref="D148:F148"/>
    <mergeCell ref="D149:J149"/>
    <mergeCell ref="D151:F151"/>
    <mergeCell ref="D152:F152"/>
    <mergeCell ref="D153:J153"/>
    <mergeCell ref="D155:F155"/>
    <mergeCell ref="D156:J156"/>
    <mergeCell ref="D161:F161"/>
    <mergeCell ref="D162:F162"/>
    <mergeCell ref="D134:F134"/>
    <mergeCell ref="D135:J135"/>
    <mergeCell ref="D137:F137"/>
    <mergeCell ref="D138:J138"/>
    <mergeCell ref="D140:F140"/>
    <mergeCell ref="D141:J141"/>
    <mergeCell ref="D143:F143"/>
    <mergeCell ref="D145:F145"/>
    <mergeCell ref="D146:J146"/>
    <mergeCell ref="D119:J119"/>
    <mergeCell ref="D121:F121"/>
    <mergeCell ref="D122:J122"/>
    <mergeCell ref="D126:F126"/>
    <mergeCell ref="D127:F127"/>
    <mergeCell ref="D128:F128"/>
    <mergeCell ref="D129:J129"/>
    <mergeCell ref="D131:F131"/>
    <mergeCell ref="D132:J132"/>
    <mergeCell ref="D105:F105"/>
    <mergeCell ref="D106:J106"/>
    <mergeCell ref="D109:F109"/>
    <mergeCell ref="D110:F110"/>
    <mergeCell ref="D111:J111"/>
    <mergeCell ref="D113:F113"/>
    <mergeCell ref="D114:J114"/>
    <mergeCell ref="D117:F117"/>
    <mergeCell ref="D118:F118"/>
    <mergeCell ref="D91:F91"/>
    <mergeCell ref="D92:J92"/>
    <mergeCell ref="D94:F94"/>
    <mergeCell ref="D95:J95"/>
    <mergeCell ref="D97:F97"/>
    <mergeCell ref="D98:J98"/>
    <mergeCell ref="D100:F100"/>
    <mergeCell ref="D101:J101"/>
    <mergeCell ref="D104:F104"/>
    <mergeCell ref="D78:F78"/>
    <mergeCell ref="D79:J79"/>
    <mergeCell ref="D80:J80"/>
    <mergeCell ref="D82:F82"/>
    <mergeCell ref="D83:J83"/>
    <mergeCell ref="D84:J84"/>
    <mergeCell ref="D87:F87"/>
    <mergeCell ref="D88:F88"/>
    <mergeCell ref="D89:J89"/>
    <mergeCell ref="D63:J63"/>
    <mergeCell ref="D65:F65"/>
    <mergeCell ref="D66:J66"/>
    <mergeCell ref="D68:F68"/>
    <mergeCell ref="D69:J69"/>
    <mergeCell ref="D71:F71"/>
    <mergeCell ref="D72:J72"/>
    <mergeCell ref="D74:F74"/>
    <mergeCell ref="D75:J75"/>
    <mergeCell ref="D49:F49"/>
    <mergeCell ref="D50:J50"/>
    <mergeCell ref="D53:F53"/>
    <mergeCell ref="D54:F54"/>
    <mergeCell ref="D55:J55"/>
    <mergeCell ref="D59:F59"/>
    <mergeCell ref="D60:F60"/>
    <mergeCell ref="D61:F61"/>
    <mergeCell ref="D62:F62"/>
    <mergeCell ref="G43:K43"/>
    <mergeCell ref="D43:F43"/>
    <mergeCell ref="G44:K44"/>
    <mergeCell ref="D44:F44"/>
    <mergeCell ref="G45:K45"/>
    <mergeCell ref="D45:F45"/>
    <mergeCell ref="D46:F46"/>
    <mergeCell ref="D47:F47"/>
    <mergeCell ref="D48:F48"/>
    <mergeCell ref="D33:F33"/>
    <mergeCell ref="D35:F35"/>
    <mergeCell ref="D36:J36"/>
    <mergeCell ref="D38:F38"/>
    <mergeCell ref="D40:F40"/>
    <mergeCell ref="G41:K41"/>
    <mergeCell ref="D41:F41"/>
    <mergeCell ref="G42:K42"/>
    <mergeCell ref="D42:F42"/>
    <mergeCell ref="D18:F18"/>
    <mergeCell ref="D20:F20"/>
    <mergeCell ref="D22:F22"/>
    <mergeCell ref="D23:J23"/>
    <mergeCell ref="D25:F25"/>
    <mergeCell ref="D26:J26"/>
    <mergeCell ref="D28:F28"/>
    <mergeCell ref="D29:J29"/>
    <mergeCell ref="D31:F31"/>
    <mergeCell ref="G10:K10"/>
    <mergeCell ref="D10:F10"/>
    <mergeCell ref="G11:K11"/>
    <mergeCell ref="D11:F11"/>
    <mergeCell ref="G12:K12"/>
    <mergeCell ref="D12:F12"/>
    <mergeCell ref="D13:F13"/>
    <mergeCell ref="D14:F14"/>
    <mergeCell ref="D16:F16"/>
    <mergeCell ref="D3:F3"/>
    <mergeCell ref="D4:F4"/>
    <mergeCell ref="D5:F5"/>
    <mergeCell ref="D6:F6"/>
    <mergeCell ref="D7:F7"/>
    <mergeCell ref="G8:K8"/>
    <mergeCell ref="D8:F8"/>
    <mergeCell ref="G9:K9"/>
    <mergeCell ref="D9:F9"/>
  </mergeCells>
  <pageMargins left="0.55118110236219997" right="0.55118110236219997" top="0.55118110236219997" bottom="0.55118110236219997" header="0.27559055118109999" footer="0.35433070866142002"/>
  <pageSetup paperSize="9" fitToHeight="0" orientation="portrait"/>
  <headerFooter>
    <oddHeader>&amp;L24.09 - RESIDENCE GREEN FOREST - CONSTRUCTION DE 42 LOGEMENTS COLLECTIFS ET 7 LOGEMENTS INDIVIDUELS
5 Rue Fernand Forest  - 49 000 Angers&amp;RDPGF - Lot n°2 GROS OEUVRE</oddHeader>
    <oddFooter>&amp;CEdition du 7/05/2025&amp;RPage &amp;P/&amp;N</oddFoot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98"/>
  <sheetViews>
    <sheetView showGridLines="0" workbookViewId="0"/>
  </sheetViews>
  <sheetFormatPr baseColWidth="10" defaultColWidth="9.140625" defaultRowHeight="12.75" customHeight="1" x14ac:dyDescent="0.25"/>
  <cols>
    <col min="1" max="1" width="11.42578125" customWidth="1"/>
    <col min="2" max="2" width="35" customWidth="1"/>
    <col min="3" max="10" width="11.42578125" customWidth="1"/>
  </cols>
  <sheetData>
    <row r="1" spans="1:27" ht="12.75" customHeight="1" x14ac:dyDescent="0.25">
      <c r="B1" s="35" t="s">
        <v>356</v>
      </c>
      <c r="AA1" s="7">
        <f>IF(DPGF!G333&lt;&gt;"",DPGF!G333,"0")</f>
        <v>0</v>
      </c>
    </row>
    <row r="2" spans="1:27" ht="12.75" customHeight="1" x14ac:dyDescent="0.25">
      <c r="AA2" s="7" t="str">
        <f>UPPER(MID(AA98,1,1))&amp;MID(AA98,2,168)</f>
        <v xml:space="preserve">Zéro euro </v>
      </c>
    </row>
    <row r="3" spans="1:27" ht="25.5" customHeight="1" x14ac:dyDescent="0.25">
      <c r="A3" s="40" t="s">
        <v>357</v>
      </c>
      <c r="B3" s="39" t="s">
        <v>358</v>
      </c>
      <c r="C3" s="112" t="s">
        <v>383</v>
      </c>
      <c r="D3" s="112"/>
      <c r="E3" s="112"/>
      <c r="F3" s="112"/>
      <c r="G3" s="112"/>
      <c r="H3" s="112"/>
      <c r="I3" s="112"/>
      <c r="J3" s="112"/>
      <c r="AA3" s="7">
        <f>INT(AA1/1000000)</f>
        <v>0</v>
      </c>
    </row>
    <row r="4" spans="1:27" ht="12.75" customHeight="1" x14ac:dyDescent="0.25">
      <c r="AA4" s="7">
        <f>INT((AA1-AA3*1000000)/1000)</f>
        <v>0</v>
      </c>
    </row>
    <row r="5" spans="1:27" ht="25.5" customHeight="1" x14ac:dyDescent="0.25">
      <c r="A5" s="40" t="s">
        <v>359</v>
      </c>
      <c r="B5" s="39" t="s">
        <v>360</v>
      </c>
      <c r="C5" s="112" t="s">
        <v>384</v>
      </c>
      <c r="D5" s="112"/>
      <c r="E5" s="112"/>
      <c r="F5" s="112"/>
      <c r="G5" s="112"/>
      <c r="H5" s="112"/>
      <c r="I5" s="112"/>
      <c r="J5" s="112"/>
      <c r="AA5" s="7">
        <f>INT(AA1-AA3*1000000-AA4*1000)</f>
        <v>0</v>
      </c>
    </row>
    <row r="6" spans="1:27" ht="12.75" customHeight="1" x14ac:dyDescent="0.25">
      <c r="AA6" s="7">
        <f>ROUND(AA1-AA3*1000000-AA4*1000-AA5,2)*100</f>
        <v>0</v>
      </c>
    </row>
    <row r="7" spans="1:27" ht="12.75" customHeight="1" x14ac:dyDescent="0.25">
      <c r="A7" s="40" t="s">
        <v>369</v>
      </c>
      <c r="B7" s="39" t="s">
        <v>370</v>
      </c>
      <c r="C7" s="41" t="s">
        <v>385</v>
      </c>
      <c r="AA7" s="7">
        <f>AA3-AA12*100</f>
        <v>0</v>
      </c>
    </row>
    <row r="8" spans="1:27" ht="12.75" customHeight="1" x14ac:dyDescent="0.25">
      <c r="AA8" s="7">
        <f>0</f>
        <v>0</v>
      </c>
    </row>
    <row r="9" spans="1:27" ht="12.75" customHeight="1" x14ac:dyDescent="0.25">
      <c r="A9" s="40" t="s">
        <v>371</v>
      </c>
      <c r="B9" s="39" t="s">
        <v>372</v>
      </c>
      <c r="C9" s="41" t="s">
        <v>43</v>
      </c>
      <c r="AA9" s="7">
        <f>AA4-AA15*100</f>
        <v>0</v>
      </c>
    </row>
    <row r="10" spans="1:27" ht="12.75" customHeight="1" x14ac:dyDescent="0.25">
      <c r="AA10" s="7">
        <f>ROUND(AA5-AA18*100,0)</f>
        <v>0</v>
      </c>
    </row>
    <row r="11" spans="1:27" ht="25.5" customHeight="1" x14ac:dyDescent="0.25">
      <c r="A11" s="40" t="s">
        <v>361</v>
      </c>
      <c r="B11" s="39" t="s">
        <v>362</v>
      </c>
      <c r="C11" s="112" t="s">
        <v>44</v>
      </c>
      <c r="D11" s="112"/>
      <c r="E11" s="112"/>
      <c r="F11" s="112"/>
      <c r="G11" s="112"/>
      <c r="H11" s="112"/>
      <c r="I11" s="112"/>
      <c r="J11" s="112"/>
      <c r="AA11" s="7">
        <f>AA6</f>
        <v>0</v>
      </c>
    </row>
    <row r="12" spans="1:27" ht="12.75" customHeight="1" x14ac:dyDescent="0.25">
      <c r="AA12" s="7">
        <f>INT(AA3/100)</f>
        <v>0</v>
      </c>
    </row>
    <row r="13" spans="1:27" ht="12.75" customHeight="1" x14ac:dyDescent="0.25">
      <c r="A13" s="40" t="s">
        <v>373</v>
      </c>
      <c r="B13" s="39" t="s">
        <v>374</v>
      </c>
      <c r="C13" s="41" t="s">
        <v>386</v>
      </c>
      <c r="AA13" s="7">
        <f>INT((AA3-AA12*100)/10)</f>
        <v>0</v>
      </c>
    </row>
    <row r="14" spans="1:27" ht="12.75" customHeight="1" x14ac:dyDescent="0.25">
      <c r="AA14" s="7">
        <f>AA3-AA12*100-AA13*10</f>
        <v>0</v>
      </c>
    </row>
    <row r="15" spans="1:27" ht="12.75" customHeight="1" x14ac:dyDescent="0.25">
      <c r="A15" s="40" t="s">
        <v>375</v>
      </c>
      <c r="B15" s="39" t="s">
        <v>376</v>
      </c>
      <c r="C15" s="41" t="s">
        <v>387</v>
      </c>
      <c r="AA15" s="7">
        <f>INT(AA4/100)</f>
        <v>0</v>
      </c>
    </row>
    <row r="16" spans="1:27" ht="12.75" customHeight="1" x14ac:dyDescent="0.25">
      <c r="AA16" s="7">
        <f>INT((AA4-AA15*100)/10)</f>
        <v>0</v>
      </c>
    </row>
    <row r="17" spans="1:27" ht="12.75" customHeight="1" x14ac:dyDescent="0.25">
      <c r="A17" s="40" t="s">
        <v>377</v>
      </c>
      <c r="B17" s="39" t="s">
        <v>378</v>
      </c>
      <c r="C17" s="41"/>
      <c r="AA17" s="7">
        <f>AA4-AA15*100-AA16*10</f>
        <v>0</v>
      </c>
    </row>
    <row r="18" spans="1:27" ht="12.75" customHeight="1" x14ac:dyDescent="0.25">
      <c r="AA18" s="7">
        <f>INT(AA5/100)</f>
        <v>0</v>
      </c>
    </row>
    <row r="19" spans="1:27" ht="12.75" customHeight="1" x14ac:dyDescent="0.25">
      <c r="C19" s="42">
        <v>0.2</v>
      </c>
      <c r="E19" s="43" t="s">
        <v>379</v>
      </c>
      <c r="AA19" s="7">
        <f>INT((AA5-AA18*100)/10)</f>
        <v>0</v>
      </c>
    </row>
    <row r="20" spans="1:27" ht="12.75" customHeight="1" x14ac:dyDescent="0.25">
      <c r="C20" s="44">
        <v>5.5E-2</v>
      </c>
      <c r="E20" s="43" t="s">
        <v>380</v>
      </c>
      <c r="AA20" s="7">
        <f>AA5-AA18*100-AA19*10</f>
        <v>0</v>
      </c>
    </row>
    <row r="21" spans="1:27" ht="12.75" customHeight="1" x14ac:dyDescent="0.25">
      <c r="C21" s="44">
        <v>0</v>
      </c>
      <c r="E21" s="43" t="s">
        <v>381</v>
      </c>
      <c r="AA21" s="7">
        <f>INT(AA6/10)</f>
        <v>0</v>
      </c>
    </row>
    <row r="22" spans="1:27" ht="12.75" customHeight="1" x14ac:dyDescent="0.25">
      <c r="C22" s="45">
        <v>0</v>
      </c>
      <c r="E22" s="43" t="s">
        <v>382</v>
      </c>
      <c r="AA22" s="7">
        <f>ROUND(AA6-AA21*10,0)</f>
        <v>0</v>
      </c>
    </row>
    <row r="23" spans="1:27" ht="12.75" customHeight="1" x14ac:dyDescent="0.25">
      <c r="AA23" s="7" t="str">
        <f>IF(AA12=0,"",IF(AA12=1,"",IF(AA12=2,"deux ",IF(AA12=3,"trois ",IF(AA12=4,"quatre ",IF(AA12=5,"cinq ",AA42))))))</f>
        <v/>
      </c>
    </row>
    <row r="24" spans="1:27" ht="12.75" customHeight="1" x14ac:dyDescent="0.25">
      <c r="A24" s="40" t="s">
        <v>363</v>
      </c>
      <c r="B24" s="39" t="s">
        <v>364</v>
      </c>
      <c r="C24" s="112" t="s">
        <v>388</v>
      </c>
      <c r="D24" s="112"/>
      <c r="E24" s="112"/>
      <c r="F24" s="112"/>
      <c r="G24" s="112"/>
      <c r="H24" s="112"/>
      <c r="I24" s="112"/>
      <c r="J24" s="112"/>
      <c r="AA24" s="7" t="str">
        <f>IF(AA12=0,"",IF(AA12&lt;2,"cent ",AA43))</f>
        <v/>
      </c>
    </row>
    <row r="25" spans="1:27" ht="12.75" customHeight="1" x14ac:dyDescent="0.25">
      <c r="AA25" s="7" t="str">
        <f>IF(AA13=1,AA44,IF(AA13=7,AA64,IF(AA13=9,AA80,AA89)))</f>
        <v/>
      </c>
    </row>
    <row r="26" spans="1:27" ht="12.75" customHeight="1" x14ac:dyDescent="0.25">
      <c r="A26" s="40" t="s">
        <v>365</v>
      </c>
      <c r="B26" s="39" t="s">
        <v>366</v>
      </c>
      <c r="C26" s="112" t="s">
        <v>389</v>
      </c>
      <c r="D26" s="112"/>
      <c r="E26" s="112"/>
      <c r="F26" s="112"/>
      <c r="G26" s="112"/>
      <c r="H26" s="112"/>
      <c r="I26" s="112"/>
      <c r="J26" s="112"/>
      <c r="AA26" s="7" t="str">
        <f>IF(AA7=11,"",IF(AA7=12,"",IF(AA7=13,"",IF(AA7=14,"",IF(AA7=15,"",IF(AA7=16,"",AA45))))))</f>
        <v/>
      </c>
    </row>
    <row r="27" spans="1:27" ht="12.75" customHeight="1" x14ac:dyDescent="0.25">
      <c r="AA27" s="7" t="str">
        <f>IF(AA3=0,"",IF(AA3&lt;2,"million ","millions "))</f>
        <v/>
      </c>
    </row>
    <row r="28" spans="1:27" ht="12.75" customHeight="1" x14ac:dyDescent="0.25">
      <c r="A28" s="40" t="s">
        <v>367</v>
      </c>
      <c r="B28" s="39" t="s">
        <v>368</v>
      </c>
      <c r="C28" s="112"/>
      <c r="D28" s="112"/>
      <c r="E28" s="112"/>
      <c r="F28" s="112"/>
      <c r="G28" s="112"/>
      <c r="H28" s="112"/>
      <c r="I28" s="112"/>
      <c r="J28" s="112"/>
      <c r="AA28" s="7" t="str">
        <f>IF(AA8=1,"",IF(AA15=0,"",IF(AA15=1,"",IF(AA15=2,"deux ",IF(AA15=3,"trois ",IF(AA15=4,"quatre ",IF(AA15=5,"cinq ",AA46)))))))</f>
        <v/>
      </c>
    </row>
    <row r="29" spans="1:27" ht="12.75" customHeight="1" x14ac:dyDescent="0.25">
      <c r="AA29" s="7" t="str">
        <f>IF(AA15=0,"",IF(AA15&lt;2,"cent ",AA47))</f>
        <v/>
      </c>
    </row>
    <row r="30" spans="1:27" ht="12.75" customHeight="1" x14ac:dyDescent="0.25">
      <c r="AA30" s="7" t="str">
        <f>IF(AA16=1,AA48,IF(AA16=7,AA66,IF(AA16=9,AA81,AA90)))</f>
        <v/>
      </c>
    </row>
    <row r="31" spans="1:27" ht="12.75" customHeight="1" x14ac:dyDescent="0.25">
      <c r="AA31" s="7" t="str">
        <f>IF(AA4=1,"",AA49)</f>
        <v/>
      </c>
    </row>
    <row r="32" spans="1:27" ht="12.75" customHeight="1" x14ac:dyDescent="0.25">
      <c r="AA32" s="7" t="str">
        <f>IF(AA4&gt;0,"mille ","")</f>
        <v/>
      </c>
    </row>
    <row r="33" spans="27:27" ht="12.75" customHeight="1" x14ac:dyDescent="0.25">
      <c r="AA33" s="7" t="str">
        <f>IF(INT(AA1)=0,"zéro ",IF(AA18=0,"",IF(AA18=1,"",IF(AA18=2,"deux ",IF(AA18=3,"trois ",IF(AA18=4,"quatre ",IF(AA18=5,"cinq ",AA50)))))))</f>
        <v xml:space="preserve">zéro </v>
      </c>
    </row>
    <row r="34" spans="27:27" ht="12.75" customHeight="1" x14ac:dyDescent="0.25">
      <c r="AA34" s="7" t="str">
        <f>IF(AA18=0,"",IF(AA18&lt;2,"cent ",AA51))</f>
        <v/>
      </c>
    </row>
    <row r="35" spans="27:27" ht="12.75" customHeight="1" x14ac:dyDescent="0.25">
      <c r="AA35" s="7" t="str">
        <f>IF(AA19=1,AA52,IF(AA19=7,AA68,IF(AA19=9,AA83,AA91)))</f>
        <v/>
      </c>
    </row>
    <row r="36" spans="27:27" ht="12.75" customHeight="1" x14ac:dyDescent="0.25">
      <c r="AA36" s="7" t="str">
        <f>IF(AA10=11,"",IF(AA10=12,"",IF(AA10=13,"",IF(AA10=14,"",IF(AA10=15,"",IF(AA10=16,"",AA53))))))</f>
        <v/>
      </c>
    </row>
    <row r="37" spans="27:27" ht="12.75" customHeight="1" x14ac:dyDescent="0.25">
      <c r="AA37" s="7" t="str">
        <f>IF(INT(AA1&lt;2),"euro ","euros ")</f>
        <v xml:space="preserve">euro </v>
      </c>
    </row>
    <row r="38" spans="27:27" ht="12.75" customHeight="1" x14ac:dyDescent="0.25">
      <c r="AA38" s="7" t="str">
        <f>IF(AA6&gt;0,"et ","")</f>
        <v/>
      </c>
    </row>
    <row r="39" spans="27:27" ht="12.75" customHeight="1" x14ac:dyDescent="0.25">
      <c r="AA39" s="7" t="str">
        <f>IF(AA21=1,AA54,IF(AA21=7,AA70,IF(AA21=9,AA84,AA92)))</f>
        <v/>
      </c>
    </row>
    <row r="40" spans="27:27" ht="12.75" customHeight="1" x14ac:dyDescent="0.25">
      <c r="AA40" s="7" t="str">
        <f>IF(AA11=11,"",IF(AA11=12,"",IF(AA11=13,"",IF(AA11=14,"",IF(AA11=15,"",IF(AA11=16,"",AA55))))))</f>
        <v/>
      </c>
    </row>
    <row r="41" spans="27:27" ht="12.75" customHeight="1" x14ac:dyDescent="0.25">
      <c r="AA41" s="7" t="str">
        <f>IF(AA6=0,"",IF(AA6&lt;2,"centime","centimes"))</f>
        <v/>
      </c>
    </row>
    <row r="42" spans="27:27" ht="12.75" customHeight="1" x14ac:dyDescent="0.25">
      <c r="AA42" s="7" t="str">
        <f>IF(AA3=0," ",IF(AA12=6,"six ",IF(AA12=7,"sept ",IF(AA12=8,"huit ",IF(AA12=9,"neuf ",)))))</f>
        <v xml:space="preserve"> </v>
      </c>
    </row>
    <row r="43" spans="27:27" ht="12.75" customHeight="1" x14ac:dyDescent="0.25">
      <c r="AA43" s="7" t="str">
        <f>IF(AA7&gt;0,"cent ", "cents ")</f>
        <v xml:space="preserve">cents </v>
      </c>
    </row>
    <row r="44" spans="27:27" ht="12.75" customHeight="1" x14ac:dyDescent="0.25">
      <c r="AA44" s="7" t="str">
        <f>IF(AA7=10,"dix ",IF(AA7=11,"onze ",IF(AA7=12,"douze ",IF(AA7=13,"treize ",IF(AA7=14,"quatorze ",IF(AA7=15,"quinze ",AA56))))))</f>
        <v/>
      </c>
    </row>
    <row r="45" spans="27:27" ht="12.75" customHeight="1" x14ac:dyDescent="0.25">
      <c r="AA45" s="7" t="str">
        <f>IF(AA7=17,"",IF(AA7=18,"",IF(AA7=19,"",AA57)))</f>
        <v/>
      </c>
    </row>
    <row r="46" spans="27:27" ht="12.75" customHeight="1" x14ac:dyDescent="0.25">
      <c r="AA46" s="7">
        <f>IF(AA15=6,"six ",IF(AA15=7,"sept ",IF(AA15=8,"huit ",IF(AA15=9,"neuf ",))))</f>
        <v>0</v>
      </c>
    </row>
    <row r="47" spans="27:27" ht="12.75" customHeight="1" x14ac:dyDescent="0.25">
      <c r="AA47" s="7" t="str">
        <f>IF(AA9&gt;0,"cent ", "cents ")</f>
        <v xml:space="preserve">cents </v>
      </c>
    </row>
    <row r="48" spans="27:27" ht="12.75" customHeight="1" x14ac:dyDescent="0.25">
      <c r="AA48" s="7" t="str">
        <f>IF(AA9=10,"dix ",IF(AA9=11,"onze ",IF(AA9=12,"douze ",IF(AA9=13,"treize ",IF(AA9=14,"quatorze ",IF(AA9=15,"quinze ",AA58))))))</f>
        <v/>
      </c>
    </row>
    <row r="49" spans="27:27" ht="12.75" customHeight="1" x14ac:dyDescent="0.25">
      <c r="AA49" s="7" t="str">
        <f>IF(AA9=11,"",IF(AA9=12,"",IF(AA9=13,"",IF(AA9=14,"",IF(AA9=15,"",IF(AA9=16,"",AA59))))))</f>
        <v/>
      </c>
    </row>
    <row r="50" spans="27:27" ht="12.75" customHeight="1" x14ac:dyDescent="0.25">
      <c r="AA50" s="7">
        <f>IF(AA18=6,"six ",IF(AA18=7,"sept ",IF(AA18=8,"huit ",IF(AA18=9,"neuf ",))))</f>
        <v>0</v>
      </c>
    </row>
    <row r="51" spans="27:27" ht="12.75" customHeight="1" x14ac:dyDescent="0.25">
      <c r="AA51" s="7" t="str">
        <f>IF(AA10&gt;0,"cent ", "cents ")</f>
        <v xml:space="preserve">cents </v>
      </c>
    </row>
    <row r="52" spans="27:27" ht="12.75" customHeight="1" x14ac:dyDescent="0.25">
      <c r="AA52" s="7" t="str">
        <f>IF(AA10=10,"dix ",IF(AA10=11,"onze ",IF(AA10=12,"douze ",IF(AA10=13,"treize ",IF(AA10=14,"quatorze ",IF(AA10=15,"quinze ",AA60))))))</f>
        <v/>
      </c>
    </row>
    <row r="53" spans="27:27" ht="12.75" customHeight="1" x14ac:dyDescent="0.25">
      <c r="AA53" s="7" t="str">
        <f>IF(AA10=17,"",IF(AA10=18,"",IF(AA10=19,"",AA61)))</f>
        <v/>
      </c>
    </row>
    <row r="54" spans="27:27" ht="12.75" customHeight="1" x14ac:dyDescent="0.25">
      <c r="AA54" s="7" t="str">
        <f>IF(AA11=10,"dix ",IF(AA11=11,"onze ",IF(AA11=12,"douze ",IF(AA11=13,"treize ",IF(AA11=14,"quatorze ",IF(AA11=15,"quinze ",AA62))))))</f>
        <v/>
      </c>
    </row>
    <row r="55" spans="27:27" ht="12.75" customHeight="1" x14ac:dyDescent="0.25">
      <c r="AA55" s="7" t="str">
        <f>IF(AA11=17,"",IF(AA11=18,"",IF(AA11=19,"",AA63)))</f>
        <v/>
      </c>
    </row>
    <row r="56" spans="27:27" ht="12.75" customHeight="1" x14ac:dyDescent="0.25">
      <c r="AA56" s="7" t="str">
        <f>IF(AA7=16,"seize ",IF(AA7=17,"dix-sept ",IF(AA7=18,"dix-huit ",IF(AA7=19,"dix-neuf ",AA64))))</f>
        <v/>
      </c>
    </row>
    <row r="57" spans="27:27" ht="12.75" customHeight="1" x14ac:dyDescent="0.25">
      <c r="AA57" s="7" t="str">
        <f>IF(AA7=21,"et un ",IF(AA7=31,"et un ",IF(AA7=41,"et un ",IF(AA7=51,"et un ",IF(AA7=61,"et un ",AA65)))))</f>
        <v/>
      </c>
    </row>
    <row r="58" spans="27:27" ht="12.75" customHeight="1" x14ac:dyDescent="0.25">
      <c r="AA58" s="7" t="str">
        <f>IF(AA9=16,"seize ",IF(AA9=17,"dix-sept ",IF(AA9=18,"dix-huit ",IF(AA9=19,"dix-neuf ",AA66))))</f>
        <v/>
      </c>
    </row>
    <row r="59" spans="27:27" ht="12.75" customHeight="1" x14ac:dyDescent="0.25">
      <c r="AA59" s="7" t="str">
        <f>IF(AA9=17,"",IF(AA9=18,"",IF(AA9=19,"",AA67)))</f>
        <v/>
      </c>
    </row>
    <row r="60" spans="27:27" ht="12.75" customHeight="1" x14ac:dyDescent="0.25">
      <c r="AA60" s="7" t="str">
        <f>IF(AA10=16,"seize ",IF(AA10=17,"dix-sept ",IF(AA10=18,"dix-huit ",IF(AA10=19,"dix-neuf ",AA68))))</f>
        <v/>
      </c>
    </row>
    <row r="61" spans="27:27" ht="12.75" customHeight="1" x14ac:dyDescent="0.25">
      <c r="AA61" s="7" t="str">
        <f>IF(AA10=21,"et un ",IF(AA10=31,"et un ",IF(AA10=41,"et un ",IF(AA10=51,"et un ",IF(AA10=61,"et un ",AA69)))))</f>
        <v/>
      </c>
    </row>
    <row r="62" spans="27:27" ht="12.75" customHeight="1" x14ac:dyDescent="0.25">
      <c r="AA62" s="7" t="str">
        <f>IF(AA11=16,"seize ",IF(AA11=17,"dix-sept ",IF(AA11=18,"dix-huit ",IF(AA11=19,"dix-neuf ",AA70))))</f>
        <v/>
      </c>
    </row>
    <row r="63" spans="27:27" ht="12.75" customHeight="1" x14ac:dyDescent="0.25">
      <c r="AA63" s="7" t="str">
        <f>IF(AA11=21,"et un ",IF(AA11=31,"et un ",IF(AA11=41,"et un ",IF(AA11=51,"et un ",IF(AA11=61,"et un ",AA71)))))</f>
        <v/>
      </c>
    </row>
    <row r="64" spans="27:27" ht="12.75" customHeight="1" x14ac:dyDescent="0.25">
      <c r="AA64" s="7" t="str">
        <f>IF(AA7=70,"soixante-dix ",IF(AA7=71,"soixante et onze ",IF(AA7=72,"soixante-douze ",IF(AA7=73,"soixante-treize ",IF(AA7=74,"soixante-quatorze ",IF(AA7=75,"soixante-quinze ",AA72))))))</f>
        <v/>
      </c>
    </row>
    <row r="65" spans="27:27" ht="12.75" customHeight="1" x14ac:dyDescent="0.25">
      <c r="AA65" s="7" t="str">
        <f>IF(AA13=9,"",IF(AA13=7,"",IF(AA14=0,"",IF(AA14=1,"un ",IF(AA14=2,"deux ",IF(AA14=3,"trois ",IF(AA14=4,"quatre ",IF(AA14=5,"cinq ",AA73))))))))</f>
        <v/>
      </c>
    </row>
    <row r="66" spans="27:27" ht="12.75" customHeight="1" x14ac:dyDescent="0.25">
      <c r="AA66" s="7" t="str">
        <f>IF(AA9=70,"soixante-dix ",IF(AA9=71,"soixante et onze ",IF(AA9=72,"soixante-douze ",IF(AA9=73,"soixante-treize ",IF(AA9=74,"soixante-quatorze ",IF(AA9=75,"soixante-quinze ",AA74))))))</f>
        <v/>
      </c>
    </row>
    <row r="67" spans="27:27" ht="12.75" customHeight="1" x14ac:dyDescent="0.25">
      <c r="AA67" s="7" t="str">
        <f>IF(AA9=21,"et un ",IF(AA9=31,"et un ",IF(AA9=41,"et un ",IF(AA9=51,"et un ",IF(AA9=61,"et un ",AA75)))))</f>
        <v/>
      </c>
    </row>
    <row r="68" spans="27:27" ht="12.75" customHeight="1" x14ac:dyDescent="0.25">
      <c r="AA68" s="7" t="str">
        <f>IF(AA10=70,"soixante-dix ",IF(AA10=71,"soixante et onze ",IF(AA10=72,"soixante-douze ",IF(AA10=73,"soixante-treize ",IF(AA10=74,"soixante-quatorze ",IF(AA10=75,"soixante-quinze ",AA76))))))</f>
        <v/>
      </c>
    </row>
    <row r="69" spans="27:27" ht="12.75" customHeight="1" x14ac:dyDescent="0.25">
      <c r="AA69" s="7" t="str">
        <f>IF(AA19=9,"",IF(AA19=7,"",IF(AA20=0,"",IF(AA20=1,"un ",IF(AA20=2,"deux ",IF(AA20=3,"trois ",IF(AA20=4,"quatre ",IF(AA20=5,"cinq ",AA77))))))))</f>
        <v/>
      </c>
    </row>
    <row r="70" spans="27:27" ht="12.75" customHeight="1" x14ac:dyDescent="0.25">
      <c r="AA70" s="7" t="str">
        <f>IF(AA11=70,"soixante-dix ",IF(AA11=71,"soixante et onze ",IF(AA11=72,"soixante-douze ",IF(AA11=73,"soixante-treize ",IF(AA11=74,"soixante-quatorze ",IF(AA11=75,"soixante-quinze ",AA78))))))</f>
        <v/>
      </c>
    </row>
    <row r="71" spans="27:27" ht="12.75" customHeight="1" x14ac:dyDescent="0.25">
      <c r="AA71" s="7" t="str">
        <f>IF(AA21=9,"",IF(AA21=7,"",IF(AA22=0,"",IF(AA22=1,"un ",IF(AA22=2,"deux ",IF(AA22=3,"trois ",IF(AA22=4,"quatre ",IF(AA22=5,"cinq ",AA79))))))))</f>
        <v/>
      </c>
    </row>
    <row r="72" spans="27:27" ht="12.75" customHeight="1" x14ac:dyDescent="0.25">
      <c r="AA72" s="7" t="str">
        <f>IF(AA7=76,"soixante-seize ",IF(AA7=77,"soixante-dix-sept ",IF(AA7=78,"soixante-dix-huit ",IF(AA7=79,"soixante-dix-neuf ",AA80))))</f>
        <v/>
      </c>
    </row>
    <row r="73" spans="27:27" ht="12.75" customHeight="1" x14ac:dyDescent="0.25">
      <c r="AA73" s="7">
        <f>IF(AA13=9,"",IF(AA14=6,"six ",IF(AA14=7,"sept ",IF(AA14=8,"huit ",IF(AA14=9,"neuf ",)))))</f>
        <v>0</v>
      </c>
    </row>
    <row r="74" spans="27:27" ht="12.75" customHeight="1" x14ac:dyDescent="0.25">
      <c r="AA74" s="7" t="str">
        <f>IF(AA9=76,"soixante-seize ",IF(AA9=77,"soixante-dix-sept ",IF(AA9=78,"soixante-dix-huit ",IF(AA9=79,"soixante-dix-neuf ",AA81))))</f>
        <v/>
      </c>
    </row>
    <row r="75" spans="27:27" ht="12.75" customHeight="1" x14ac:dyDescent="0.25">
      <c r="AA75" s="7" t="str">
        <f>IF(AA16=9,"",IF(AA16=7,"",IF(AA17=0,"",IF(AA17=1,"un ",IF(AA17=2,"deux ",IF(AA17=3,"trois ",IF(AA17=4,"quatre ",IF(AA17=5,"cinq ",AA82))))))))</f>
        <v/>
      </c>
    </row>
    <row r="76" spans="27:27" ht="12.75" customHeight="1" x14ac:dyDescent="0.25">
      <c r="AA76" s="7" t="str">
        <f>IF(AA10=76,"soixante-seize ",IF(AA10=77,"soixante-dix-sept ",IF(AA10=78,"soixante-dix-huit ",IF(AA10=79,"soixante-dix-neuf ",AA83))))</f>
        <v/>
      </c>
    </row>
    <row r="77" spans="27:27" ht="12.75" customHeight="1" x14ac:dyDescent="0.25">
      <c r="AA77" s="7">
        <f>IF(AA19=9,"",IF(AA20=6,"six ",IF(AA20=7,"sept ",IF(AA20=8,"huit ",IF(AA20=9,"neuf ",)))))</f>
        <v>0</v>
      </c>
    </row>
    <row r="78" spans="27:27" ht="12.75" customHeight="1" x14ac:dyDescent="0.25">
      <c r="AA78" s="7" t="str">
        <f>IF(AA11=76,"soixante-seize ",IF(AA11=77,"soixante-dix-sept ",IF(AA11=78,"soixante-dix-huit ",IF(AA11=79,"soixante-dix-neuf ",AA84))))</f>
        <v/>
      </c>
    </row>
    <row r="79" spans="27:27" ht="12.75" customHeight="1" x14ac:dyDescent="0.25">
      <c r="AA79" s="7">
        <f>IF(AA21=9,"",IF(AA22=6,"six ",IF(AA22=7,"sept ",IF(AA22=8,"huit ",IF(AA22=9,"neuf ",)))))</f>
        <v>0</v>
      </c>
    </row>
    <row r="80" spans="27:27" ht="12.75" customHeight="1" x14ac:dyDescent="0.25">
      <c r="AA80" s="7" t="str">
        <f>IF(AA7=90,"quatre-vingt-dix ",IF(AA7=91,"quatre-vingt-onze ",IF(AA7=92,"quatre-vingt-douze ",IF(AA7=93,"quatre-vingt-treize ",IF(AA7=94,"quatre-vingt-quatorze ",IF(AA7=95,"quatre-vingt-quinze ",AA85))))))</f>
        <v/>
      </c>
    </row>
    <row r="81" spans="27:27" ht="12.75" customHeight="1" x14ac:dyDescent="0.25">
      <c r="AA81" s="7" t="str">
        <f>IF(AA9=90,"quatre-vingt-dix ",IF(AA9=91,"quatre-vingt-onze ",IF(AA9=92,"quatre-vingt-douze ",IF(AA9=93,"quatre-vingt-treize ",IF(AA9=94,"quatre-vingt-quatorze ",IF(AA9=95,"quatre-vingt-quinze ",AA86))))))</f>
        <v/>
      </c>
    </row>
    <row r="82" spans="27:27" ht="12.75" customHeight="1" x14ac:dyDescent="0.25">
      <c r="AA82" s="7">
        <f>IF(AA16=9,"",IF(AA17=6,"six ",IF(AA17=7,"sept ",IF(AA17=8,"huit ",IF(AA17=9,"neuf ",)))))</f>
        <v>0</v>
      </c>
    </row>
    <row r="83" spans="27:27" ht="12.75" customHeight="1" x14ac:dyDescent="0.25">
      <c r="AA83" s="7" t="str">
        <f>IF(AA10=90,"quatre-vingt-dix ",IF(AA10=91,"quatre-vingt-onze ",IF(AA10=92,"quatre-vingt-douze ",IF(AA10=93,"quatre-vingt-treize ",IF(AA10=94,"quatre-vingt-quatorze ",IF(AA10=95,"quatre-vingt-quinze ",AA87))))))</f>
        <v/>
      </c>
    </row>
    <row r="84" spans="27:27" ht="12.75" customHeight="1" x14ac:dyDescent="0.25">
      <c r="AA84" s="7" t="str">
        <f>IF(AA11=90,"quatre-vingt-dix ",IF(AA11=91,"quatre-vingt-onze ",IF(AA11=92,"quatre-vingt-douze ",IF(AA11=93,"quatre-vingt-treize ",IF(AA11=94,"quatre-vingt-quatorze ",IF(AA11=95,"quatre-vingt-quinze ",AA88))))))</f>
        <v/>
      </c>
    </row>
    <row r="85" spans="27:27" ht="12.75" customHeight="1" x14ac:dyDescent="0.25">
      <c r="AA85" s="7" t="str">
        <f>IF(AA7=96,"quatre-vingt-seize ",IF(AA7=97,"quatre-vingt-dix-sept ",IF(AA7=98,"quatre-vingt-dix-huit ",IF(AA7=99,"quatre-vingt-dix-neuf ",AA89))))</f>
        <v/>
      </c>
    </row>
    <row r="86" spans="27:27" ht="12.75" customHeight="1" x14ac:dyDescent="0.25">
      <c r="AA86" s="7" t="str">
        <f>IF(AA9=96,"quatre-vingt-seize ",IF(AA9=97,"quatre-vingt-dix-sept ",IF(AA9=98,"quatre-vingt-dix-huit ",IF(AA9=99,"quatre-vingt-dix-neuf ",AA90))))</f>
        <v/>
      </c>
    </row>
    <row r="87" spans="27:27" ht="12.75" customHeight="1" x14ac:dyDescent="0.25">
      <c r="AA87" s="7" t="str">
        <f>IF(AA10=96,"quatre-vingt-seize ",IF(AA10=97,"quatre-vingt-dix-sept ",IF(AA10=98,"quatre-vingt-dix-huit ",IF(AA10=99,"quatre-vingt-dix-neuf ",AA91))))</f>
        <v/>
      </c>
    </row>
    <row r="88" spans="27:27" ht="12.75" customHeight="1" x14ac:dyDescent="0.25">
      <c r="AA88" s="7" t="str">
        <f>IF(AA11=96,"quatre-vingt-seize ",IF(AA11=97,"quatre-vingt-dix-sept ",IF(AA11=98,"quatre-vingt-dix-huit ",IF(AA11=99,"quatre-vingt-dix-neuf ",AA92))))</f>
        <v/>
      </c>
    </row>
    <row r="89" spans="27:27" ht="12.75" customHeight="1" x14ac:dyDescent="0.25">
      <c r="AA89" s="7" t="str">
        <f>IF(AA13=2,"vingt ",IF(AA13=3,"trente ",IF(AA13=4,"quarante ",IF(AA13=5,"cinquante ",AA93))))</f>
        <v/>
      </c>
    </row>
    <row r="90" spans="27:27" ht="12.75" customHeight="1" x14ac:dyDescent="0.25">
      <c r="AA90" s="7" t="str">
        <f>IF(AA16=2,"vingt ",IF(AA16=3,"trente ",IF(AA16=4,"quarante ",IF(AA16=5,"cinquante ",AA94))))</f>
        <v/>
      </c>
    </row>
    <row r="91" spans="27:27" ht="12.75" customHeight="1" x14ac:dyDescent="0.25">
      <c r="AA91" s="7" t="str">
        <f>IF(AA19=2,"vingt ",IF(AA19=3,"trente ",IF(AA19=4,"quarante ",IF(AA19=5,"cinquante ",AA95))))</f>
        <v/>
      </c>
    </row>
    <row r="92" spans="27:27" ht="12.75" customHeight="1" x14ac:dyDescent="0.25">
      <c r="AA92" s="7" t="str">
        <f>IF(AA21=2,"vingt ",IF(AA21=3,"trente ",IF(AA21=4,"quarante ",IF(AA21=5,"cinquante ",AA96))))</f>
        <v/>
      </c>
    </row>
    <row r="93" spans="27:27" ht="12.75" customHeight="1" x14ac:dyDescent="0.25">
      <c r="AA93" s="7" t="str">
        <f>IF(AA13=6,"soixante ",IF(AA7=80,"quatre-vingts ",IF(AA13=8,"quatre-vingt-","")))</f>
        <v/>
      </c>
    </row>
    <row r="94" spans="27:27" ht="12.75" customHeight="1" x14ac:dyDescent="0.25">
      <c r="AA94" s="7" t="str">
        <f>IF(AA16=6,"soixante ",IF(AA9=80,"quatre-vingts ",IF(AA16=8,"quatre-vingt-","")))</f>
        <v/>
      </c>
    </row>
    <row r="95" spans="27:27" ht="12.75" customHeight="1" x14ac:dyDescent="0.25">
      <c r="AA95" s="7" t="str">
        <f>IF(AA19=6,"soixante ",IF(AA10=80,"quatre-vingts ",IF(AA19=8,"quatre-vingt-","")))</f>
        <v/>
      </c>
    </row>
    <row r="96" spans="27:27" ht="12.75" customHeight="1" x14ac:dyDescent="0.25">
      <c r="AA96" s="7" t="str">
        <f>IF(AA21=6,"soixante ",IF(AA11=80,"quatre-vingts ",IF(AA21=8,"quatre-vingt-","")))</f>
        <v/>
      </c>
    </row>
    <row r="97" spans="27:27" ht="12.75" customHeight="1" x14ac:dyDescent="0.25">
      <c r="AA97" s="7">
        <f>0</f>
        <v>0</v>
      </c>
    </row>
    <row r="98" spans="27:27" ht="12.75" customHeight="1" x14ac:dyDescent="0.25">
      <c r="AA98" s="7" t="str">
        <f>(AA23&amp;AA24&amp;AA25&amp;AA26&amp;AA27&amp;AA28&amp;AA29&amp;AA30&amp;AA31&amp;AA32&amp;AA33&amp;AA34&amp;AA35&amp;AA36&amp;AA37&amp;AA38&amp;AA39&amp;AA40&amp;AA41)</f>
        <v xml:space="preserve">zéro euro </v>
      </c>
    </row>
  </sheetData>
  <mergeCells count="6">
    <mergeCell ref="C28:J28"/>
    <mergeCell ref="C3:J3"/>
    <mergeCell ref="C5:J5"/>
    <mergeCell ref="C11:J11"/>
    <mergeCell ref="C24:J24"/>
    <mergeCell ref="C26:J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12"/>
  <sheetViews>
    <sheetView workbookViewId="0"/>
  </sheetViews>
  <sheetFormatPr baseColWidth="10" defaultColWidth="9.140625" defaultRowHeight="15" x14ac:dyDescent="0.25"/>
  <cols>
    <col min="1" max="1" width="24.7109375" customWidth="1"/>
  </cols>
  <sheetData>
    <row r="1" spans="1:3" x14ac:dyDescent="0.25">
      <c r="A1" s="7" t="s">
        <v>390</v>
      </c>
      <c r="B1" s="7" t="s">
        <v>391</v>
      </c>
    </row>
    <row r="2" spans="1:3" x14ac:dyDescent="0.25">
      <c r="A2" s="7" t="s">
        <v>392</v>
      </c>
      <c r="B2" s="7" t="s">
        <v>383</v>
      </c>
    </row>
    <row r="3" spans="1:3" x14ac:dyDescent="0.25">
      <c r="A3" s="7" t="s">
        <v>393</v>
      </c>
      <c r="B3" s="7">
        <v>1</v>
      </c>
    </row>
    <row r="4" spans="1:3" x14ac:dyDescent="0.25">
      <c r="A4" s="7" t="s">
        <v>394</v>
      </c>
      <c r="B4" s="7">
        <v>0</v>
      </c>
    </row>
    <row r="5" spans="1:3" x14ac:dyDescent="0.25">
      <c r="A5" s="7" t="s">
        <v>395</v>
      </c>
      <c r="B5" s="7">
        <v>0</v>
      </c>
    </row>
    <row r="6" spans="1:3" x14ac:dyDescent="0.25">
      <c r="A6" s="7" t="s">
        <v>396</v>
      </c>
      <c r="B6" s="7">
        <v>0</v>
      </c>
    </row>
    <row r="7" spans="1:3" x14ac:dyDescent="0.25">
      <c r="A7" s="7" t="s">
        <v>397</v>
      </c>
      <c r="B7" s="7">
        <v>1</v>
      </c>
    </row>
    <row r="8" spans="1:3" x14ac:dyDescent="0.25">
      <c r="A8" s="7" t="s">
        <v>398</v>
      </c>
      <c r="B8" s="7">
        <v>0</v>
      </c>
    </row>
    <row r="9" spans="1:3" x14ac:dyDescent="0.25">
      <c r="A9" s="7" t="s">
        <v>399</v>
      </c>
      <c r="B9" s="7">
        <v>1</v>
      </c>
    </row>
    <row r="10" spans="1:3" x14ac:dyDescent="0.25">
      <c r="A10" s="7" t="s">
        <v>400</v>
      </c>
      <c r="C10" s="7" t="s">
        <v>401</v>
      </c>
    </row>
    <row r="11" spans="1:3" x14ac:dyDescent="0.25">
      <c r="A11" s="7" t="s">
        <v>402</v>
      </c>
      <c r="B11" s="7">
        <v>1</v>
      </c>
    </row>
    <row r="12" spans="1:3" x14ac:dyDescent="0.25">
      <c r="A12" s="7" t="s">
        <v>403</v>
      </c>
      <c r="B12" s="7" t="s">
        <v>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92E39B334B7748BECCC79F872D5D27" ma:contentTypeVersion="15" ma:contentTypeDescription="Crée un document." ma:contentTypeScope="" ma:versionID="5259cbe5fbb41bd8c4263de4d5acbf55">
  <xsd:schema xmlns:xsd="http://www.w3.org/2001/XMLSchema" xmlns:xs="http://www.w3.org/2001/XMLSchema" xmlns:p="http://schemas.microsoft.com/office/2006/metadata/properties" xmlns:ns2="baa18ffd-53b1-45f2-a6ac-a3526bdb920a" xmlns:ns3="b223d266-4dda-40f0-ab3d-12b1f754e5e9" targetNamespace="http://schemas.microsoft.com/office/2006/metadata/properties" ma:root="true" ma:fieldsID="f3038a04b04f445983b188b5bc0ee5a7" ns2:_="" ns3:_="">
    <xsd:import namespace="baa18ffd-53b1-45f2-a6ac-a3526bdb920a"/>
    <xsd:import namespace="b223d266-4dda-40f0-ab3d-12b1f754e5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a18ffd-53b1-45f2-a6ac-a3526bdb920a"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23d266-4dda-40f0-ab3d-12b1f754e5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3ea39290-bde5-4eda-b187-9d67e2d5b1c6"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23d266-4dda-40f0-ab3d-12b1f754e5e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FA7BF42-464A-4CCE-8CE4-D153AA821C94}"/>
</file>

<file path=customXml/itemProps2.xml><?xml version="1.0" encoding="utf-8"?>
<ds:datastoreItem xmlns:ds="http://schemas.openxmlformats.org/officeDocument/2006/customXml" ds:itemID="{049169FA-B353-46E2-A2E2-63249BF068DE}"/>
</file>

<file path=customXml/itemProps3.xml><?xml version="1.0" encoding="utf-8"?>
<ds:datastoreItem xmlns:ds="http://schemas.openxmlformats.org/officeDocument/2006/customXml" ds:itemID="{84AD3B5D-B58C-4659-A1E8-42084919E5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16</vt:i4>
      </vt:variant>
    </vt:vector>
  </HeadingPairs>
  <TitlesOfParts>
    <vt:vector size="20" baseType="lpstr">
      <vt:lpstr>Page de garde</vt:lpstr>
      <vt:lpstr>DPGF</vt:lpstr>
      <vt:lpstr>Paramètres</vt:lpstr>
      <vt:lpstr>Version</vt:lpstr>
      <vt:lpstr>CODELOT</vt:lpstr>
      <vt:lpstr>CPVILLEDOSSIER</vt:lpstr>
      <vt:lpstr>DATEVALEUR</vt:lpstr>
      <vt:lpstr>DPGF!Impression_des_titres</vt:lpstr>
      <vt:lpstr>INDICELOT</vt:lpstr>
      <vt:lpstr>NUMDOSSIER</vt:lpstr>
      <vt:lpstr>PARCELLEDOSSIER</vt:lpstr>
      <vt:lpstr>PHASELOT</vt:lpstr>
      <vt:lpstr>RUEDOSSIER</vt:lpstr>
      <vt:lpstr>TAUXTVA1</vt:lpstr>
      <vt:lpstr>TAUXTVA2</vt:lpstr>
      <vt:lpstr>TAUXTVA3</vt:lpstr>
      <vt:lpstr>TAUXTVA4</vt:lpstr>
      <vt:lpstr>TITREDOC</vt:lpstr>
      <vt:lpstr>TITREDOSSIER</vt:lpstr>
      <vt:lpstr>TITRELOT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Mario LOREAU</cp:lastModifiedBy>
  <dcterms:created xsi:type="dcterms:W3CDTF">2025-05-15T17:45:13Z</dcterms:created>
  <dcterms:modified xsi:type="dcterms:W3CDTF">2025-05-15T17:46:01Z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0x0101004292E39B334B7748BECCC79F872D5D27</vt:lpwstr>
  </property>
</Properties>
</file>