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hantier\24.09 - ARC PROMOTION_SAXG_47lgts_Forest-ANGERS\2 - ETUDES\5 - DCE\3 - Descriptif\"/>
    </mc:Choice>
  </mc:AlternateContent>
  <xr:revisionPtr revIDLastSave="0" documentId="13_ncr:1_{A700A44E-47C6-4375-86DC-CD8CF13B307F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Page de garde" sheetId="1" r:id="rId1"/>
    <sheet name="DPGF" sheetId="2" r:id="rId2"/>
    <sheet name="Paramètres" sheetId="3" state="hidden" r:id="rId3"/>
    <sheet name="Version" sheetId="4" state="hidden" r:id="rId4"/>
  </sheets>
  <definedNames>
    <definedName name="CODELOT">Paramètres!$C$9</definedName>
    <definedName name="CPVILLEDOSSIER">Paramètres!$C$26:$J$26</definedName>
    <definedName name="DATEVALEUR">Paramètres!$C$13</definedName>
    <definedName name="_xlnm.Print_Titles" localSheetId="1">DPGF!$1:$3</definedName>
    <definedName name="INDICELOT">Paramètres!$C$17</definedName>
    <definedName name="NUMDOSSIER">Paramètres!$C$7</definedName>
    <definedName name="OBSERVATIONCONSULTE">#REF!</definedName>
    <definedName name="PARCELLEDOSSIER">Paramètres!$C$28:$J$28</definedName>
    <definedName name="PHASELOT">Paramètres!$C$15</definedName>
    <definedName name="RUEDOSSIER">Paramètres!$C$24:$J$24</definedName>
    <definedName name="TAUXTVA1">Paramètres!$C$19</definedName>
    <definedName name="TAUXTVA2">Paramètres!$C$20</definedName>
    <definedName name="TAUXTVA3">Paramètres!$C$21</definedName>
    <definedName name="TAUXTVA4">Paramètres!$C$22</definedName>
    <definedName name="TIERSADRSSPOS">#REF!</definedName>
    <definedName name="TIERSBTPOS">#REF!</definedName>
    <definedName name="TIERSCONTACT">#REF!</definedName>
    <definedName name="TIERSCP">#REF!</definedName>
    <definedName name="TIERSEMAIL">#REF!</definedName>
    <definedName name="TIERSFAX">#REF!</definedName>
    <definedName name="TIERSLOCALITE">#REF!</definedName>
    <definedName name="TIERSNOM">#REF!</definedName>
    <definedName name="TIERSTEL">#REF!</definedName>
    <definedName name="TIERSTELP">#REF!</definedName>
    <definedName name="TIERSVILLE">#REF!</definedName>
    <definedName name="TITREDOC">Paramètres!$C$3:$J$3</definedName>
    <definedName name="TITREDOSSIER">Paramètres!$C$5:$J$5</definedName>
    <definedName name="TITRELOT">Paramètres!$C$11:$J$11</definedName>
  </definedNames>
  <calcPr calcId="191029"/>
</workbook>
</file>

<file path=xl/calcChain.xml><?xml version="1.0" encoding="utf-8"?>
<calcChain xmlns="http://schemas.openxmlformats.org/spreadsheetml/2006/main">
  <c r="AA97" i="3" l="1"/>
  <c r="AA8" i="3"/>
  <c r="G148" i="2"/>
  <c r="G147" i="2"/>
  <c r="G149" i="2" s="1"/>
  <c r="AA1" i="3" s="1"/>
  <c r="G139" i="2"/>
  <c r="G133" i="2"/>
  <c r="G132" i="2"/>
  <c r="G134" i="2" s="1"/>
  <c r="G125" i="2"/>
  <c r="G127" i="2" s="1"/>
  <c r="K120" i="2"/>
  <c r="K110" i="2"/>
  <c r="G126" i="2" s="1"/>
  <c r="K98" i="2"/>
  <c r="K95" i="2"/>
  <c r="K90" i="2"/>
  <c r="K87" i="2"/>
  <c r="K82" i="2"/>
  <c r="K79" i="2"/>
  <c r="K76" i="2"/>
  <c r="K73" i="2"/>
  <c r="K70" i="2"/>
  <c r="K67" i="2"/>
  <c r="K64" i="2"/>
  <c r="K61" i="2"/>
  <c r="K56" i="2"/>
  <c r="K53" i="2"/>
  <c r="K50" i="2"/>
  <c r="K47" i="2"/>
  <c r="K44" i="2"/>
  <c r="K41" i="2"/>
  <c r="K36" i="2"/>
  <c r="K31" i="2"/>
  <c r="K28" i="2"/>
  <c r="K25" i="2"/>
  <c r="K22" i="2"/>
  <c r="K19" i="2"/>
  <c r="K16" i="2"/>
  <c r="G138" i="2" s="1"/>
  <c r="G140" i="2" s="1"/>
  <c r="G11" i="2"/>
  <c r="G10" i="2"/>
  <c r="G12" i="2" s="1"/>
  <c r="G85" i="1"/>
  <c r="G83" i="1"/>
  <c r="G81" i="1"/>
  <c r="G79" i="1"/>
  <c r="E71" i="1"/>
  <c r="E66" i="1"/>
  <c r="E62" i="1"/>
  <c r="E20" i="1"/>
  <c r="E11" i="1"/>
  <c r="AA33" i="3" l="1"/>
  <c r="AA37" i="3"/>
  <c r="AA3" i="3"/>
  <c r="G144" i="2"/>
  <c r="G106" i="2"/>
  <c r="G107" i="2"/>
  <c r="G108" i="2" l="1"/>
  <c r="AA42" i="3"/>
  <c r="AA12" i="3"/>
  <c r="AA27" i="3"/>
  <c r="AA4" i="3"/>
  <c r="AA24" i="3" l="1"/>
  <c r="AA23" i="3"/>
  <c r="AA7" i="3"/>
  <c r="AA9" i="3"/>
  <c r="AA32" i="3"/>
  <c r="AA16" i="3"/>
  <c r="AA17" i="3" s="1"/>
  <c r="AA15" i="3"/>
  <c r="AA13" i="3"/>
  <c r="AA5" i="3"/>
  <c r="AA43" i="3" l="1"/>
  <c r="AA93" i="3"/>
  <c r="AA89" i="3" s="1"/>
  <c r="AA14" i="3"/>
  <c r="AA65" i="3" s="1"/>
  <c r="AA57" i="3" s="1"/>
  <c r="AA45" i="3" s="1"/>
  <c r="AA26" i="3" s="1"/>
  <c r="AA18" i="3"/>
  <c r="AA10" i="3"/>
  <c r="AA19" i="3"/>
  <c r="AA46" i="3"/>
  <c r="AA29" i="3"/>
  <c r="AA28" i="3"/>
  <c r="AA82" i="3"/>
  <c r="AA94" i="3"/>
  <c r="AA90" i="3" s="1"/>
  <c r="AA75" i="3"/>
  <c r="AA47" i="3"/>
  <c r="AA67" i="3"/>
  <c r="AA59" i="3" s="1"/>
  <c r="AA49" i="3" s="1"/>
  <c r="AA31" i="3" s="1"/>
  <c r="AA6" i="3"/>
  <c r="AA86" i="3" l="1"/>
  <c r="AA81" i="3" s="1"/>
  <c r="AA74" i="3" s="1"/>
  <c r="AA66" i="3" s="1"/>
  <c r="AA58" i="3" s="1"/>
  <c r="AA48" i="3" s="1"/>
  <c r="AA30" i="3"/>
  <c r="AA25" i="3"/>
  <c r="AA85" i="3"/>
  <c r="AA80" i="3" s="1"/>
  <c r="AA72" i="3" s="1"/>
  <c r="AA64" i="3" s="1"/>
  <c r="AA56" i="3" s="1"/>
  <c r="AA44" i="3" s="1"/>
  <c r="AA95" i="3"/>
  <c r="AA77" i="3"/>
  <c r="AA69" i="3"/>
  <c r="AA61" i="3" s="1"/>
  <c r="AA53" i="3" s="1"/>
  <c r="AA36" i="3" s="1"/>
  <c r="AA91" i="3"/>
  <c r="AA35" i="3" s="1"/>
  <c r="AA73" i="3"/>
  <c r="AA20" i="3"/>
  <c r="AA41" i="3"/>
  <c r="AA38" i="3"/>
  <c r="AA21" i="3"/>
  <c r="AA22" i="3" s="1"/>
  <c r="AA11" i="3"/>
  <c r="AA51" i="3"/>
  <c r="AA50" i="3"/>
  <c r="AA34" i="3"/>
  <c r="AA96" i="3" l="1"/>
  <c r="AA79" i="3"/>
  <c r="AA71" i="3"/>
  <c r="AA63" i="3" s="1"/>
  <c r="AA55" i="3" s="1"/>
  <c r="AA40" i="3" s="1"/>
  <c r="AA92" i="3"/>
  <c r="AA88" i="3" s="1"/>
  <c r="AA84" i="3" s="1"/>
  <c r="AA78" i="3" s="1"/>
  <c r="AA70" i="3" s="1"/>
  <c r="AA62" i="3" s="1"/>
  <c r="AA54" i="3" s="1"/>
  <c r="AA87" i="3"/>
  <c r="AA83" i="3" s="1"/>
  <c r="AA76" i="3" s="1"/>
  <c r="AA68" i="3" s="1"/>
  <c r="AA60" i="3" s="1"/>
  <c r="AA52" i="3" s="1"/>
  <c r="AA39" i="3" l="1"/>
  <c r="AA98" i="3" s="1"/>
  <c r="AA2" i="3" s="1"/>
  <c r="D15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76" authorId="0" shapeId="0" xr:uid="{00000000-0006-0000-0100-000001000000}">
      <text>
        <r>
          <rPr>
            <sz val="8"/>
            <color indexed="81"/>
            <rFont val="Tahoma"/>
            <family val="2"/>
          </rPr>
          <t>pour mémoire</t>
        </r>
      </text>
    </comment>
    <comment ref="K95" authorId="0" shapeId="0" xr:uid="{00000000-0006-0000-0100-000002000000}">
      <text>
        <r>
          <rPr>
            <sz val="8"/>
            <color indexed="81"/>
            <rFont val="Tahoma"/>
            <family val="2"/>
          </rPr>
          <t>pour mémoire</t>
        </r>
      </text>
    </comment>
    <comment ref="K98" authorId="0" shapeId="0" xr:uid="{00000000-0006-0000-0100-000003000000}">
      <text>
        <r>
          <rPr>
            <sz val="8"/>
            <color indexed="81"/>
            <rFont val="Tahoma"/>
            <family val="2"/>
          </rPr>
          <t>pour mémoire</t>
        </r>
      </text>
    </comment>
  </commentList>
</comments>
</file>

<file path=xl/sharedStrings.xml><?xml version="1.0" encoding="utf-8"?>
<sst xmlns="http://schemas.openxmlformats.org/spreadsheetml/2006/main" count="334" uniqueCount="221">
  <si>
    <t>Dossier</t>
  </si>
  <si>
    <t>Date</t>
  </si>
  <si>
    <t>Phase</t>
  </si>
  <si>
    <t>Indice</t>
  </si>
  <si>
    <t>MAITRE D'OUVRAGE
SCCV ARC PROMOTION OUEST
1 rue Geneviève de Gaulle Anthonioz
35 000 RENNES</t>
  </si>
  <si>
    <t>ACOUSTICIEN : 
    ALHYANGE
    1 BD Paul Chabas
    44100 Nantes
    Tél : 02 85 67 00 80
    Mél : grandouest@alhyange.com</t>
  </si>
  <si>
    <t>PAYSAGISTE : 
    Arts des Villes et des Champs
    2 lotissement de la Garenne
    49330 ETRICHE
    Tél : 07 89 79 42 49
    Mél : contact@arts-villes-et-champs.fr</t>
  </si>
  <si>
    <t>BE STRUCTURE : 
    STBAT
    32 rue du Landreau
    49070 ANGERS
    Tél : 02 41 87 65 58
    Mél : c.david@stbat.fr</t>
  </si>
  <si>
    <t>BE FLUIDES : 
    AB INGENIERIE
    21 rue du Hanipet
    49124 SAINT BARTHELEMY D'ANJOU
    Tél : 02.41.34.97.18
    Mél : betfluides@ab-ingenierie.com</t>
  </si>
  <si>
    <t>ECONOMISTE DE LA CONSTRUCTION : 
    GOUSSET INGENIERIE ET COORDINATION
    20 rue Gustave Mareau
    49000 ANGERS
    Tél : 02 41 25 34 60
    Mél : contact@goussetsas.fr</t>
  </si>
  <si>
    <t>ARCHITECTE : 
    STUDIO D'ARCHITECTURE XAVIER GAYRAUD
    6 rue des Lices
    49100 ANGERS
    Tél : 02.72.47.03.95
    Mél : info@studio-archi.com</t>
  </si>
  <si>
    <t>NIV</t>
  </si>
  <si>
    <t>CODE</t>
  </si>
  <si>
    <t>CODE_CAO</t>
  </si>
  <si>
    <t>TITRE1</t>
  </si>
  <si>
    <t>M1</t>
  </si>
  <si>
    <t>M2</t>
  </si>
  <si>
    <t>U</t>
  </si>
  <si>
    <t>QTE</t>
  </si>
  <si>
    <t>QTEENTR</t>
  </si>
  <si>
    <t>CRM</t>
  </si>
  <si>
    <t>CRT</t>
  </si>
  <si>
    <t>VAROPT</t>
  </si>
  <si>
    <t>TVA</t>
  </si>
  <si>
    <t>MARQUE</t>
  </si>
  <si>
    <t>REF</t>
  </si>
  <si>
    <t>COMM</t>
  </si>
  <si>
    <t>LOC</t>
  </si>
  <si>
    <t>Niveau</t>
  </si>
  <si>
    <t>Code</t>
  </si>
  <si>
    <t>Code CAO</t>
  </si>
  <si>
    <t>Désignation</t>
  </si>
  <si>
    <t>Qté</t>
  </si>
  <si>
    <t>Qté
Entr.</t>
  </si>
  <si>
    <t>P.U. HT</t>
  </si>
  <si>
    <t>P.T. HT</t>
  </si>
  <si>
    <t>Variante
Option</t>
  </si>
  <si>
    <t>Numéro
 Option</t>
  </si>
  <si>
    <t>Taux TVA</t>
  </si>
  <si>
    <t>Marque</t>
  </si>
  <si>
    <t>Référence</t>
  </si>
  <si>
    <t>Commentaire</t>
  </si>
  <si>
    <t>Localisation</t>
  </si>
  <si>
    <t>Lot n°7</t>
  </si>
  <si>
    <t>METALLERIE / SERRURERIE</t>
  </si>
  <si>
    <t>Non localisé</t>
  </si>
  <si>
    <t>7.3</t>
  </si>
  <si>
    <t>REPORTING DES CONSOMMATIONS, GESTION DES DECHETS ET BILAN CARBONE</t>
  </si>
  <si>
    <t>3.&amp;</t>
  </si>
  <si>
    <t>Total H.T. :</t>
  </si>
  <si>
    <t>Total T.V.A. (20%) :</t>
  </si>
  <si>
    <t>Total T.T.C. :</t>
  </si>
  <si>
    <t>7.5</t>
  </si>
  <si>
    <t xml:space="preserve">OUVRAGES DE METALLERIE </t>
  </si>
  <si>
    <t>7.5.2</t>
  </si>
  <si>
    <t>DESCRIPTION DES OUVRAGES DE METALLERIE</t>
  </si>
  <si>
    <t>7.5.2.1</t>
  </si>
  <si>
    <t>Portes</t>
  </si>
  <si>
    <t>7.5.2.1.1</t>
  </si>
  <si>
    <t>Ensembles d'entrée sur hall aluminium bâtiment A</t>
  </si>
  <si>
    <t>Unité</t>
  </si>
  <si>
    <t>9.L</t>
  </si>
  <si>
    <t xml:space="preserve">Localisation : 
- Bâtiment collectif A : Ensemble d'entrée du hall 
</t>
  </si>
  <si>
    <t>9.&amp;</t>
  </si>
  <si>
    <t>7.5.2.1.2</t>
  </si>
  <si>
    <t>Porte coulissantes - Hall d'entrée bâtiment B</t>
  </si>
  <si>
    <t xml:space="preserve">Localisation : 
- Bâtiment collectif B : Ensemble coulissant hall d'entrée. 
</t>
  </si>
  <si>
    <t>7.5.2.1.3</t>
  </si>
  <si>
    <t>Porte métallique tiercé pleine sur cylindre</t>
  </si>
  <si>
    <t xml:space="preserve">Localisation : 
Bâtiment collectif A : 
- Porte extérieure local vélos
</t>
  </si>
  <si>
    <t>7.5.2.1.4</t>
  </si>
  <si>
    <t>Porte métallique tiercé pleine avec ventouses</t>
  </si>
  <si>
    <t xml:space="preserve">Localisation : 
Bâtiment collectif B : 
- Porte extérieure local vélos
</t>
  </si>
  <si>
    <t>7.5.2.1.5</t>
  </si>
  <si>
    <t>Porte métallique Transformateur</t>
  </si>
  <si>
    <t xml:space="preserve">Localisation : 
Bâtiment A: 
- Porte du local transformateur 
</t>
  </si>
  <si>
    <t>7.5.2.1.6</t>
  </si>
  <si>
    <t>Porte de garage non débordante – largeur 2.50m, hauteur 2.15m ou 2.25m - Tôle pleine</t>
  </si>
  <si>
    <t xml:space="preserve">Localisation : 
Logements individuels :
- Portes des box des garages : 
	- Hauteur : 2.15 m : 6 unités.
	- Hauteur : 2.25 m : 1 unité.
</t>
  </si>
  <si>
    <t>5.&amp;</t>
  </si>
  <si>
    <t>7.5.2.2</t>
  </si>
  <si>
    <t>Mains courantes</t>
  </si>
  <si>
    <t>7.5.2.2.1</t>
  </si>
  <si>
    <t>Mains courantes métalliques tubulaires</t>
  </si>
  <si>
    <t>ML</t>
  </si>
  <si>
    <r>
      <rPr>
        <i/>
        <sz val="8"/>
        <color rgb="FF000000"/>
        <rFont val="Arial"/>
        <family val="2"/>
      </rPr>
      <t xml:space="preserve">Localisation : </t>
    </r>
    <r>
      <rPr>
        <i/>
        <sz val="8"/>
        <color rgb="FF000000"/>
        <rFont val="Arial"/>
        <family val="2"/>
      </rPr>
      <t xml:space="preserve">
Bâtiments collectifs A et B:
- Mains courantes des cages d’escalier du RDC au derniers niveaux (en intrados et extrados).
</t>
    </r>
    <r>
      <rPr>
        <b/>
        <i/>
        <sz val="8"/>
        <color rgb="FF000000"/>
        <rFont val="Arial"/>
        <family val="2"/>
      </rPr>
      <t>Nota : Les mains courantes seront continues, rigide et facilement préhensibles. Elles dépasseront de la première et de la dernière marche et seront positionnées à une hauteur située entre 0.80 et 1.00 m.</t>
    </r>
    <r>
      <rPr>
        <i/>
        <sz val="8"/>
        <color rgb="FF000000"/>
        <rFont val="Arial"/>
        <family val="2"/>
      </rPr>
      <t xml:space="preserve">
</t>
    </r>
  </si>
  <si>
    <t>7.5.2.3</t>
  </si>
  <si>
    <t>Gardes-corps</t>
  </si>
  <si>
    <t>7.5.2.3.1</t>
  </si>
  <si>
    <t>Garde-corps extérieurs à remplissage tôle métal déployé Type GC1</t>
  </si>
  <si>
    <t xml:space="preserve">Localisation : 
Bâtiments collectifs A et B:
- Garde-corps au droit des terrasses aux niveaux 1 suivant plans de façades et plan de repérage.
</t>
  </si>
  <si>
    <t>7.5.2.3.2</t>
  </si>
  <si>
    <t>Garde-corps extérieurs à remplissage tôle métal déployé Type GC2</t>
  </si>
  <si>
    <t xml:space="preserve">Localisation : 
Bâtiments collectifs A et B:
- Garde-corps au droit des balcons aux niveaux 2 suivant plans de façades et plan de repérage.
</t>
  </si>
  <si>
    <t>7.5.2.3.3</t>
  </si>
  <si>
    <t>Lisse garde-corps Type GC3</t>
  </si>
  <si>
    <t>Localisation : 
Bâtiments collectifs A et B:
- Lisses garde-corps sur acrotères bétons au droit des terrasses des attiques suivant plans de façades et plan de repérage.</t>
  </si>
  <si>
    <t>7.5.2.3.4</t>
  </si>
  <si>
    <t>Séparation de balcons et pare-vus PV1</t>
  </si>
  <si>
    <t xml:space="preserve">Localisation : 
Bâtiments collectifs A et B:
- Séparation de terrasses et balcons et pare-vus suivant plans de façades et plan de repérage.
</t>
  </si>
  <si>
    <t>7.5.2.3.5</t>
  </si>
  <si>
    <t>Séparation de balcons et pare-vus PV2</t>
  </si>
  <si>
    <t>7.5.2.3.6</t>
  </si>
  <si>
    <t>Séparation de balcons et pare-vus PV3</t>
  </si>
  <si>
    <t>7.5.2.4</t>
  </si>
  <si>
    <t>Divers</t>
  </si>
  <si>
    <t>7.5.2.4.1</t>
  </si>
  <si>
    <t>Râtelier vélos simple</t>
  </si>
  <si>
    <t xml:space="preserve">Localisation : 
Bâtiments collectifs A et B:
- Dans les locaux vélos, suivant plans
</t>
  </si>
  <si>
    <t>7.5.2.4.2</t>
  </si>
  <si>
    <t>Râtelier vélos double</t>
  </si>
  <si>
    <t xml:space="preserve">Localisation : 
Bâtiments collectifs A et B :
- Dans les locaux vélos, suivant plans
</t>
  </si>
  <si>
    <t>7.5.2.4.3</t>
  </si>
  <si>
    <t>Accroche-roue bas pour vélo cargo</t>
  </si>
  <si>
    <t xml:space="preserve">Localisation : 
Bâtiments collectifs A et B:
- Accroche roue pour vélo cargo dans les locaux vélos.
</t>
  </si>
  <si>
    <t>7.5.2.4.4</t>
  </si>
  <si>
    <t>Protection métallique</t>
  </si>
  <si>
    <t xml:space="preserve">Localisation : 
Bâtiment collectif A:
- Protection métallique : forfait : 18 ml.
</t>
  </si>
  <si>
    <t>7.5.2.4.5</t>
  </si>
  <si>
    <t>Échelle d'accès</t>
  </si>
  <si>
    <t xml:space="preserve">Localisation : 
Bâtiments collectifs A et B:
- Echelles d'accès pour accès combles : 2u.
</t>
  </si>
  <si>
    <t>7.5.2.4.6</t>
  </si>
  <si>
    <t xml:space="preserve">Couvertines </t>
  </si>
  <si>
    <t xml:space="preserve">Localisation : 
Bâtiments collectifs A et B:
- Couvertines au droit des murets et relevés bétons des terrasses et balcons - Se référer aux plans et détails architectes.
</t>
  </si>
  <si>
    <t>7.5.2.4.7</t>
  </si>
  <si>
    <t>Support métallique d'habillage bois des fermetures des stationnements des rdc</t>
  </si>
  <si>
    <t xml:space="preserve">Localisation : 
Bâtiments collectifs A et B:
- Cadres support pour habillages par tasseaux bois afin d'assurer la fermeture des zones de stationnements en rez de chaussée - Se référer aux coupes et plans architecte.
</t>
  </si>
  <si>
    <t>7.5.2.4.8</t>
  </si>
  <si>
    <t>Auvent au droit des portes d'entrée</t>
  </si>
  <si>
    <t xml:space="preserve">Localisation : 
Logements individuels :
- Auvent au droit des portes d'entrée des logements individuels. Se référer aux plans et détails architectes.
</t>
  </si>
  <si>
    <t>7.5.2.5</t>
  </si>
  <si>
    <t>Grilles de ventilation</t>
  </si>
  <si>
    <t>7.5.2.5.1</t>
  </si>
  <si>
    <t>Grilles à lames</t>
  </si>
  <si>
    <t xml:space="preserve">Localisation : 
Bâtiments collectifs A et B:
- Grilles sorties gaines de ventilation gaz cheminant dans les parking : Dimension 0.2 x 0.2 (2u)
- Grilles de ventilation basse et haute du local Télécoms.: Dimension 0.2 x 0.2 (4u)
- Grilles ventilations basse et haute des locaux ménages : Dimension 0.2 x 0.2 (4u)
</t>
  </si>
  <si>
    <t>7.5.2.5.2</t>
  </si>
  <si>
    <t>Grilles local transformateur</t>
  </si>
  <si>
    <t xml:space="preserve">Localisation : 
- Grille ventilation haute : Dimension 1.2 x 0.6 (1u)
- Grille ventilation haute : Dimension 0.6 x 0.8 (1u)
- Grille ventilation basse : Dimension 01.2 x 0.6 (1u)
</t>
  </si>
  <si>
    <t>7.5.2.6</t>
  </si>
  <si>
    <t>Grilles, portillons et portail</t>
  </si>
  <si>
    <t>7.5.2.6.1</t>
  </si>
  <si>
    <t>Grilles barreaudage vertical</t>
  </si>
  <si>
    <t xml:space="preserve">Localisation : 
Bâtiment collectif A :
- Grilles de fermeture autour PAV.
Logements individuel MI01:
- Grilles de fermeture en limite de propriété.
</t>
  </si>
  <si>
    <t>7.5.2.6.2</t>
  </si>
  <si>
    <t>Portillon à  barreaudage vertical</t>
  </si>
  <si>
    <t xml:space="preserve">Localisation : 
Bâtiment collectif A :
- Portillon de fermeture à incorporer aux grilles de fermeture autour PAV.
Logements individuel MI01:
- Portillon de fermeture à incorporer aux grilles de fermeture en limite de propriété du pavillon MI01.
</t>
  </si>
  <si>
    <t>4.&amp;</t>
  </si>
  <si>
    <t>7.6</t>
  </si>
  <si>
    <t>DOSSIER DES OUVRAGES EXECUTES (DOE), DOSSIER DES INTERVENTIONS ULTERIEURES SUR L'OUVRAGE (DIUO)</t>
  </si>
  <si>
    <t>7.6.1</t>
  </si>
  <si>
    <t>DOE</t>
  </si>
  <si>
    <t>7.6.2</t>
  </si>
  <si>
    <t>Plans</t>
  </si>
  <si>
    <t>8.&amp;</t>
  </si>
  <si>
    <t>7.6.3</t>
  </si>
  <si>
    <t>Références</t>
  </si>
  <si>
    <t>7.6.4</t>
  </si>
  <si>
    <t>Pièces justificatives (suivant exigences CCTP)</t>
  </si>
  <si>
    <t>7.6.5</t>
  </si>
  <si>
    <t>Documents destinés aux utilisateurs</t>
  </si>
  <si>
    <t>7.6.6</t>
  </si>
  <si>
    <t>DIUO</t>
  </si>
  <si>
    <t>7.7</t>
  </si>
  <si>
    <t>OFFRES</t>
  </si>
  <si>
    <t>2.&amp;</t>
  </si>
  <si>
    <t>RECAPITULATIF
Lot n°7 METALLERIE / SERRURERIE</t>
  </si>
  <si>
    <t>RECAPITULATIF DES LOCALISATIONS</t>
  </si>
  <si>
    <t>Total du lot METALLERIE / SERRURERIE</t>
  </si>
  <si>
    <t xml:space="preserve">Soit en toutes lettres TTC : </t>
  </si>
  <si>
    <t>Fait à _________________________
le _____________________________</t>
  </si>
  <si>
    <t>Bon pour accord, signature</t>
  </si>
  <si>
    <t>Signature et cachet de l'Entrepreneur</t>
  </si>
  <si>
    <t>Paramètres document</t>
  </si>
  <si>
    <t>1.</t>
  </si>
  <si>
    <t>Titre du document :</t>
  </si>
  <si>
    <t>2.</t>
  </si>
  <si>
    <t>Titre du dossier :</t>
  </si>
  <si>
    <t>5.</t>
  </si>
  <si>
    <t>Titre du lot / des lots :</t>
  </si>
  <si>
    <t>10.</t>
  </si>
  <si>
    <t>Rue du dossier</t>
  </si>
  <si>
    <t>11.</t>
  </si>
  <si>
    <t>Code postal et ville du dossier</t>
  </si>
  <si>
    <t>12.</t>
  </si>
  <si>
    <t>Parcelle du dossier</t>
  </si>
  <si>
    <t>3.</t>
  </si>
  <si>
    <t>Code du dossier</t>
  </si>
  <si>
    <t>4.</t>
  </si>
  <si>
    <t>Code du lot / des lots :</t>
  </si>
  <si>
    <t>6.</t>
  </si>
  <si>
    <t>Date de valeur du lot / des lots :</t>
  </si>
  <si>
    <t>7.</t>
  </si>
  <si>
    <t>Phase :</t>
  </si>
  <si>
    <t>8.</t>
  </si>
  <si>
    <t>Indice :</t>
  </si>
  <si>
    <t>Notes :</t>
  </si>
  <si>
    <t>- Le taux 0% est toujours supporté qu'il soit dans cette liste ou non</t>
  </si>
  <si>
    <t>- En dehors du taux 0%, vous pouvez renseigner au maximum 4 taux différents</t>
  </si>
  <si>
    <t>- Si votre lot contient plus de 4 taux différents, ou contient de la TVA proportionnelle, vous devez modifier manuellement la formule de calcul de TVA et de TTC dans le récapitulatif</t>
  </si>
  <si>
    <t>DPGF</t>
  </si>
  <si>
    <t xml:space="preserve">RESIDENCE GREEN FOREST
Construction de 42 logements collectifs et 7 logements individuels </t>
  </si>
  <si>
    <t>24.09</t>
  </si>
  <si>
    <t>07/05/2025</t>
  </si>
  <si>
    <t>DCE</t>
  </si>
  <si>
    <t xml:space="preserve">5 Rue Fernand Forest </t>
  </si>
  <si>
    <t>49 000 Angers</t>
  </si>
  <si>
    <t>VERSION</t>
  </si>
  <si>
    <t>4.00</t>
  </si>
  <si>
    <t>TYPEDOC</t>
  </si>
  <si>
    <t>SHOWADJU</t>
  </si>
  <si>
    <t>RECAPSIMPLE</t>
  </si>
  <si>
    <t>SHOWMONTANTS</t>
  </si>
  <si>
    <t>SHOWQUANTITES</t>
  </si>
  <si>
    <t>MONTANTSSURTETE</t>
  </si>
  <si>
    <t>MARGE</t>
  </si>
  <si>
    <t>RECAPLOCNIV9</t>
  </si>
  <si>
    <t>LIST_VALIDATION_CHECKBOX</t>
  </si>
  <si>
    <t>X</t>
  </si>
  <si>
    <t>LOCALISE</t>
  </si>
  <si>
    <t>SRC</t>
  </si>
  <si>
    <t>DVS_APP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</si>
</sst>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];[Red]\-#,##0.00\ [$€]"/>
    <numFmt numFmtId="165" formatCode="#,##0.000"/>
  </numFmts>
  <fonts count="24" x14ac:knownFonts="1">
    <font>
      <sz val="11"/>
      <color theme="1"/>
      <name val="Calibri"/>
      <family val="2"/>
      <scheme val="minor"/>
    </font>
    <font>
      <i/>
      <sz val="8"/>
      <color rgb="FF000000"/>
      <name val="Arial"/>
      <family val="2"/>
    </font>
    <font>
      <sz val="8"/>
      <color theme="1"/>
      <name val="Arial"/>
      <family val="2"/>
    </font>
    <font>
      <sz val="14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7"/>
      <color rgb="FF000000"/>
      <name val="Arial"/>
      <family val="2"/>
    </font>
    <font>
      <b/>
      <u/>
      <sz val="12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u/>
      <sz val="12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8"/>
      <color indexed="81"/>
      <name val="Tahoma"/>
      <family val="2"/>
    </font>
    <font>
      <b/>
      <i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FDFD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11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4" fillId="0" borderId="11" xfId="0" applyFont="1" applyBorder="1" applyAlignment="1">
      <alignment vertical="top" wrapText="1"/>
    </xf>
    <xf numFmtId="0" fontId="16" fillId="0" borderId="9" xfId="0" applyFont="1" applyBorder="1" applyAlignment="1">
      <alignment horizontal="right" vertical="top" wrapText="1"/>
    </xf>
    <xf numFmtId="165" fontId="16" fillId="0" borderId="9" xfId="0" applyNumberFormat="1" applyFont="1" applyBorder="1" applyAlignment="1">
      <alignment horizontal="right" vertical="top" wrapText="1"/>
    </xf>
    <xf numFmtId="4" fontId="17" fillId="0" borderId="9" xfId="0" applyNumberFormat="1" applyFont="1" applyBorder="1" applyAlignment="1">
      <alignment vertical="top" wrapText="1"/>
    </xf>
    <xf numFmtId="10" fontId="4" fillId="0" borderId="0" xfId="0" applyNumberFormat="1" applyFont="1" applyAlignment="1">
      <alignment horizontal="right" vertical="top" wrapText="1"/>
    </xf>
    <xf numFmtId="0" fontId="1" fillId="0" borderId="11" xfId="0" applyFont="1" applyBorder="1" applyAlignment="1">
      <alignment vertical="top" wrapText="1"/>
    </xf>
    <xf numFmtId="3" fontId="16" fillId="0" borderId="9" xfId="0" applyNumberFormat="1" applyFont="1" applyBorder="1" applyAlignment="1">
      <alignment horizontal="right" vertical="top" wrapText="1"/>
    </xf>
    <xf numFmtId="4" fontId="16" fillId="0" borderId="9" xfId="0" applyNumberFormat="1" applyFont="1" applyBorder="1" applyAlignment="1">
      <alignment horizontal="right" vertical="top" wrapText="1"/>
    </xf>
    <xf numFmtId="0" fontId="17" fillId="0" borderId="11" xfId="0" applyFont="1" applyBorder="1" applyAlignment="1">
      <alignment vertical="top" wrapText="1"/>
    </xf>
    <xf numFmtId="0" fontId="20" fillId="0" borderId="0" xfId="0" applyFont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right" vertical="top" wrapText="1"/>
    </xf>
    <xf numFmtId="0" fontId="7" fillId="0" borderId="9" xfId="0" applyFont="1" applyBorder="1" applyAlignment="1">
      <alignment vertical="top" wrapText="1"/>
    </xf>
    <xf numFmtId="10" fontId="7" fillId="0" borderId="10" xfId="0" applyNumberFormat="1" applyFont="1" applyBorder="1" applyAlignment="1">
      <alignment horizontal="right" vertical="top" wrapText="1"/>
    </xf>
    <xf numFmtId="0" fontId="7" fillId="0" borderId="0" xfId="0" applyFont="1" applyAlignment="1">
      <alignment vertical="top"/>
    </xf>
    <xf numFmtId="10" fontId="7" fillId="0" borderId="11" xfId="0" applyNumberFormat="1" applyFont="1" applyBorder="1" applyAlignment="1">
      <alignment horizontal="right" vertical="top" wrapText="1"/>
    </xf>
    <xf numFmtId="10" fontId="7" fillId="0" borderId="23" xfId="0" applyNumberFormat="1" applyFont="1" applyBorder="1" applyAlignment="1">
      <alignment horizontal="right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4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0" fillId="0" borderId="0" xfId="0"/>
    <xf numFmtId="0" fontId="11" fillId="0" borderId="2" xfId="0" applyFont="1" applyBorder="1" applyAlignment="1">
      <alignment horizontal="right" vertical="top" wrapText="1"/>
    </xf>
    <xf numFmtId="0" fontId="11" fillId="0" borderId="3" xfId="0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164" fontId="11" fillId="0" borderId="7" xfId="0" applyNumberFormat="1" applyFont="1" applyBorder="1" applyAlignment="1">
      <alignment horizontal="right" vertical="top" wrapText="1"/>
    </xf>
    <xf numFmtId="164" fontId="11" fillId="0" borderId="8" xfId="0" applyNumberFormat="1" applyFont="1" applyBorder="1" applyAlignment="1">
      <alignment horizontal="right" vertical="top" wrapText="1"/>
    </xf>
    <xf numFmtId="0" fontId="11" fillId="0" borderId="6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164" fontId="11" fillId="0" borderId="0" xfId="0" applyNumberFormat="1" applyFont="1" applyAlignment="1">
      <alignment horizontal="right" vertical="top" wrapText="1"/>
    </xf>
    <xf numFmtId="164" fontId="11" fillId="0" borderId="5" xfId="0" applyNumberFormat="1" applyFont="1" applyBorder="1" applyAlignment="1">
      <alignment horizontal="right" vertical="top" wrapText="1"/>
    </xf>
    <xf numFmtId="0" fontId="11" fillId="0" borderId="4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5" fillId="0" borderId="11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164" fontId="20" fillId="0" borderId="0" xfId="0" applyNumberFormat="1" applyFont="1" applyAlignment="1">
      <alignment horizontal="right" vertical="top" wrapText="1"/>
    </xf>
    <xf numFmtId="4" fontId="20" fillId="0" borderId="0" xfId="0" applyNumberFormat="1" applyFont="1" applyAlignment="1">
      <alignment horizontal="right"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vertical="top" wrapText="1"/>
    </xf>
    <xf numFmtId="0" fontId="20" fillId="0" borderId="12" xfId="0" applyFont="1" applyBorder="1" applyAlignment="1">
      <alignment vertical="top" wrapText="1"/>
    </xf>
    <xf numFmtId="0" fontId="20" fillId="0" borderId="13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164" fontId="5" fillId="0" borderId="0" xfId="0" applyNumberFormat="1" applyFont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164" fontId="2" fillId="0" borderId="18" xfId="0" applyNumberFormat="1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164" fontId="5" fillId="0" borderId="20" xfId="0" applyNumberFormat="1" applyFont="1" applyBorder="1" applyAlignment="1">
      <alignment vertical="top" wrapText="1"/>
    </xf>
    <xf numFmtId="164" fontId="2" fillId="0" borderId="20" xfId="0" applyNumberFormat="1" applyFont="1" applyBorder="1" applyAlignment="1">
      <alignment vertical="top" wrapText="1"/>
    </xf>
    <xf numFmtId="164" fontId="2" fillId="0" borderId="21" xfId="0" applyNumberFormat="1" applyFont="1" applyBorder="1" applyAlignment="1">
      <alignment vertical="top" wrapText="1"/>
    </xf>
    <xf numFmtId="0" fontId="21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21" fillId="0" borderId="20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1</xdr:row>
      <xdr:rowOff>33338</xdr:rowOff>
    </xdr:from>
    <xdr:to>
      <xdr:col>6</xdr:col>
      <xdr:colOff>527550</xdr:colOff>
      <xdr:row>9</xdr:row>
      <xdr:rowOff>77437</xdr:rowOff>
    </xdr:to>
    <xdr:pic>
      <xdr:nvPicPr>
        <xdr:cNvPr id="2" name="Picture 1" descr="{ffec97b3-e819-4526-aeb2-7b12ace58708}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0" y="147638"/>
          <a:ext cx="1080000" cy="958500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27</xdr:row>
      <xdr:rowOff>0</xdr:rowOff>
    </xdr:from>
    <xdr:to>
      <xdr:col>7</xdr:col>
      <xdr:colOff>835283</xdr:colOff>
      <xdr:row>44</xdr:row>
      <xdr:rowOff>114043</xdr:rowOff>
    </xdr:to>
    <xdr:pic>
      <xdr:nvPicPr>
        <xdr:cNvPr id="3" name="Picture 2" descr="{7fb49fe5-c9f8-45f8-bece-71061087a619}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57525" y="3086100"/>
          <a:ext cx="3349883" cy="20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33338</xdr:colOff>
      <xdr:row>81</xdr:row>
      <xdr:rowOff>23813</xdr:rowOff>
    </xdr:from>
    <xdr:to>
      <xdr:col>1</xdr:col>
      <xdr:colOff>636587</xdr:colOff>
      <xdr:row>83</xdr:row>
      <xdr:rowOff>89297</xdr:rowOff>
    </xdr:to>
    <xdr:pic>
      <xdr:nvPicPr>
        <xdr:cNvPr id="4" name="Picture 3" descr="{32bcacdc-84ba-41c8-919a-0b6cf7d72e1b}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863" y="9282113"/>
          <a:ext cx="603250" cy="294084"/>
        </a:xfrm>
        <a:prstGeom prst="rect">
          <a:avLst/>
        </a:prstGeom>
      </xdr:spPr>
    </xdr:pic>
    <xdr:clientData/>
  </xdr:twoCellAnchor>
  <xdr:twoCellAnchor editAs="oneCell">
    <xdr:from>
      <xdr:col>1</xdr:col>
      <xdr:colOff>33338</xdr:colOff>
      <xdr:row>72</xdr:row>
      <xdr:rowOff>95250</xdr:rowOff>
    </xdr:from>
    <xdr:to>
      <xdr:col>1</xdr:col>
      <xdr:colOff>636587</xdr:colOff>
      <xdr:row>78</xdr:row>
      <xdr:rowOff>12700</xdr:rowOff>
    </xdr:to>
    <xdr:pic>
      <xdr:nvPicPr>
        <xdr:cNvPr id="5" name="Picture 4" descr="{cb9d988a-5fb6-4517-a798-3814d5a90c90}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863" y="8324850"/>
          <a:ext cx="603250" cy="603250"/>
        </a:xfrm>
        <a:prstGeom prst="rect">
          <a:avLst/>
        </a:prstGeom>
      </xdr:spPr>
    </xdr:pic>
    <xdr:clientData/>
  </xdr:twoCellAnchor>
  <xdr:twoCellAnchor editAs="oneCell">
    <xdr:from>
      <xdr:col>1</xdr:col>
      <xdr:colOff>33338</xdr:colOff>
      <xdr:row>67</xdr:row>
      <xdr:rowOff>19050</xdr:rowOff>
    </xdr:from>
    <xdr:to>
      <xdr:col>1</xdr:col>
      <xdr:colOff>636587</xdr:colOff>
      <xdr:row>69</xdr:row>
      <xdr:rowOff>87943</xdr:rowOff>
    </xdr:to>
    <xdr:pic>
      <xdr:nvPicPr>
        <xdr:cNvPr id="6" name="Picture 5" descr="{c447e26f-e499-425d-842a-30ed05a6edbc}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863" y="7677150"/>
          <a:ext cx="603250" cy="297493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59</xdr:row>
      <xdr:rowOff>66675</xdr:rowOff>
    </xdr:from>
    <xdr:to>
      <xdr:col>1</xdr:col>
      <xdr:colOff>641350</xdr:colOff>
      <xdr:row>63</xdr:row>
      <xdr:rowOff>49345</xdr:rowOff>
    </xdr:to>
    <xdr:pic>
      <xdr:nvPicPr>
        <xdr:cNvPr id="7" name="Picture 6" descr="{76e6a3da-5016-4222-8acc-859fb829a5b6}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625" y="6810375"/>
          <a:ext cx="603250" cy="439870"/>
        </a:xfrm>
        <a:prstGeom prst="rect">
          <a:avLst/>
        </a:prstGeom>
      </xdr:spPr>
    </xdr:pic>
    <xdr:clientData/>
  </xdr:twoCellAnchor>
  <xdr:twoCellAnchor editAs="oneCell">
    <xdr:from>
      <xdr:col>1</xdr:col>
      <xdr:colOff>33338</xdr:colOff>
      <xdr:row>53</xdr:row>
      <xdr:rowOff>95250</xdr:rowOff>
    </xdr:from>
    <xdr:to>
      <xdr:col>1</xdr:col>
      <xdr:colOff>636587</xdr:colOff>
      <xdr:row>55</xdr:row>
      <xdr:rowOff>16502</xdr:rowOff>
    </xdr:to>
    <xdr:pic>
      <xdr:nvPicPr>
        <xdr:cNvPr id="8" name="Picture 7" descr="{19a9457f-bb92-4e38-93fc-e6ac1129de2e}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863" y="6153150"/>
          <a:ext cx="603250" cy="149852"/>
        </a:xfrm>
        <a:prstGeom prst="rect">
          <a:avLst/>
        </a:prstGeom>
      </xdr:spPr>
    </xdr:pic>
    <xdr:clientData/>
  </xdr:twoCellAnchor>
  <xdr:twoCellAnchor editAs="oneCell">
    <xdr:from>
      <xdr:col>1</xdr:col>
      <xdr:colOff>33338</xdr:colOff>
      <xdr:row>46</xdr:row>
      <xdr:rowOff>104775</xdr:rowOff>
    </xdr:from>
    <xdr:to>
      <xdr:col>1</xdr:col>
      <xdr:colOff>636587</xdr:colOff>
      <xdr:row>48</xdr:row>
      <xdr:rowOff>374</xdr:rowOff>
    </xdr:to>
    <xdr:pic>
      <xdr:nvPicPr>
        <xdr:cNvPr id="9" name="Picture 8" descr="{a1fb0518-3837-47b4-96f5-2bc6c346fecd}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863" y="5362575"/>
          <a:ext cx="603250" cy="124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B1:I87"/>
  <sheetViews>
    <sheetView showGridLines="0" workbookViewId="0"/>
  </sheetViews>
  <sheetFormatPr baseColWidth="10" defaultColWidth="9.140625" defaultRowHeight="9" customHeight="1" x14ac:dyDescent="0.25"/>
  <cols>
    <col min="1" max="1" width="0.140625" customWidth="1"/>
    <col min="2" max="2" width="10.140625" customWidth="1"/>
    <col min="3" max="3" width="31.28515625" customWidth="1"/>
    <col min="4" max="4" width="2.28515625" customWidth="1"/>
    <col min="5" max="5" width="14.42578125" customWidth="1"/>
    <col min="6" max="6" width="12.85546875" customWidth="1"/>
    <col min="7" max="7" width="12.42578125" customWidth="1"/>
    <col min="8" max="8" width="14.5703125" customWidth="1"/>
    <col min="9" max="9" width="2.140625" customWidth="1"/>
    <col min="10" max="69" width="10.7109375" customWidth="1"/>
  </cols>
  <sheetData>
    <row r="1" spans="2:9" ht="9" customHeight="1" x14ac:dyDescent="0.25">
      <c r="B1" s="1"/>
      <c r="C1" s="2"/>
      <c r="D1" s="3"/>
      <c r="E1" s="3"/>
      <c r="F1" s="3"/>
      <c r="G1" s="3"/>
      <c r="H1" s="3"/>
      <c r="I1" s="4"/>
    </row>
    <row r="2" spans="2:9" ht="9" customHeight="1" x14ac:dyDescent="0.25">
      <c r="B2" s="5"/>
      <c r="C2" s="6"/>
      <c r="D2" s="7"/>
      <c r="E2" s="45"/>
      <c r="F2" s="45"/>
      <c r="G2" s="45"/>
      <c r="H2" s="45"/>
      <c r="I2" s="8"/>
    </row>
    <row r="3" spans="2:9" ht="9" customHeight="1" x14ac:dyDescent="0.25">
      <c r="B3" s="5"/>
      <c r="C3" s="6"/>
      <c r="D3" s="7"/>
      <c r="E3" s="45"/>
      <c r="F3" s="45"/>
      <c r="G3" s="45"/>
      <c r="H3" s="45"/>
      <c r="I3" s="8"/>
    </row>
    <row r="4" spans="2:9" ht="9" customHeight="1" x14ac:dyDescent="0.25">
      <c r="B4" s="5"/>
      <c r="C4" s="6"/>
      <c r="D4" s="7"/>
      <c r="E4" s="45"/>
      <c r="F4" s="45"/>
      <c r="G4" s="45"/>
      <c r="H4" s="45"/>
      <c r="I4" s="8"/>
    </row>
    <row r="5" spans="2:9" ht="9" customHeight="1" x14ac:dyDescent="0.25">
      <c r="B5" s="5"/>
      <c r="C5" s="6"/>
      <c r="D5" s="7"/>
      <c r="E5" s="45"/>
      <c r="F5" s="45"/>
      <c r="G5" s="45"/>
      <c r="H5" s="45"/>
      <c r="I5" s="8"/>
    </row>
    <row r="6" spans="2:9" ht="9" customHeight="1" x14ac:dyDescent="0.25">
      <c r="B6" s="5"/>
      <c r="C6" s="6"/>
      <c r="D6" s="7"/>
      <c r="E6" s="45"/>
      <c r="F6" s="45"/>
      <c r="G6" s="45"/>
      <c r="H6" s="45"/>
      <c r="I6" s="8"/>
    </row>
    <row r="7" spans="2:9" ht="9" customHeight="1" x14ac:dyDescent="0.25">
      <c r="B7" s="5"/>
      <c r="C7" s="6"/>
      <c r="D7" s="7"/>
      <c r="E7" s="45"/>
      <c r="F7" s="45"/>
      <c r="G7" s="45"/>
      <c r="H7" s="45"/>
      <c r="I7" s="8"/>
    </row>
    <row r="8" spans="2:9" ht="9" customHeight="1" x14ac:dyDescent="0.25">
      <c r="B8" s="5"/>
      <c r="C8" s="6"/>
      <c r="D8" s="7"/>
      <c r="E8" s="45"/>
      <c r="F8" s="45"/>
      <c r="G8" s="45"/>
      <c r="H8" s="45"/>
      <c r="I8" s="8"/>
    </row>
    <row r="9" spans="2:9" ht="9" customHeight="1" x14ac:dyDescent="0.25">
      <c r="B9" s="5"/>
      <c r="C9" s="6"/>
      <c r="D9" s="7"/>
      <c r="E9" s="45"/>
      <c r="F9" s="45"/>
      <c r="G9" s="45"/>
      <c r="H9" s="45"/>
      <c r="I9" s="8"/>
    </row>
    <row r="10" spans="2:9" ht="9" customHeight="1" x14ac:dyDescent="0.25">
      <c r="B10" s="5"/>
      <c r="C10" s="6"/>
      <c r="D10" s="7"/>
      <c r="E10" s="45"/>
      <c r="F10" s="45"/>
      <c r="G10" s="45"/>
      <c r="H10" s="45"/>
      <c r="I10" s="8"/>
    </row>
    <row r="11" spans="2:9" ht="9" customHeight="1" x14ac:dyDescent="0.25">
      <c r="B11" s="5"/>
      <c r="C11" s="6"/>
      <c r="D11" s="7"/>
      <c r="E11" s="46" t="str">
        <f>IF(Paramètres!C5&lt;&gt;"",Paramètres!C5,"")</f>
        <v xml:space="preserve">RESIDENCE GREEN FOREST
Construction de 42 logements collectifs et 7 logements individuels </v>
      </c>
      <c r="F11" s="46"/>
      <c r="G11" s="46"/>
      <c r="H11" s="46"/>
      <c r="I11" s="8"/>
    </row>
    <row r="12" spans="2:9" ht="9" customHeight="1" x14ac:dyDescent="0.25">
      <c r="B12" s="5"/>
      <c r="C12" s="6"/>
      <c r="D12" s="7"/>
      <c r="E12" s="46"/>
      <c r="F12" s="46"/>
      <c r="G12" s="46"/>
      <c r="H12" s="46"/>
      <c r="I12" s="8"/>
    </row>
    <row r="13" spans="2:9" ht="9" customHeight="1" x14ac:dyDescent="0.25">
      <c r="B13" s="5"/>
      <c r="C13" s="6"/>
      <c r="D13" s="7"/>
      <c r="E13" s="46"/>
      <c r="F13" s="46"/>
      <c r="G13" s="46"/>
      <c r="H13" s="46"/>
      <c r="I13" s="8"/>
    </row>
    <row r="14" spans="2:9" ht="9" customHeight="1" x14ac:dyDescent="0.25">
      <c r="B14" s="5"/>
      <c r="C14" s="6"/>
      <c r="D14" s="7"/>
      <c r="E14" s="46"/>
      <c r="F14" s="46"/>
      <c r="G14" s="46"/>
      <c r="H14" s="46"/>
      <c r="I14" s="8"/>
    </row>
    <row r="15" spans="2:9" ht="9" customHeight="1" x14ac:dyDescent="0.25">
      <c r="B15" s="5"/>
      <c r="C15" s="6"/>
      <c r="D15" s="7"/>
      <c r="E15" s="46"/>
      <c r="F15" s="46"/>
      <c r="G15" s="46"/>
      <c r="H15" s="46"/>
      <c r="I15" s="8"/>
    </row>
    <row r="16" spans="2:9" ht="9" customHeight="1" x14ac:dyDescent="0.25">
      <c r="B16" s="5"/>
      <c r="C16" s="6"/>
      <c r="D16" s="7"/>
      <c r="E16" s="46"/>
      <c r="F16" s="46"/>
      <c r="G16" s="46"/>
      <c r="H16" s="46"/>
      <c r="I16" s="8"/>
    </row>
    <row r="17" spans="2:9" ht="9" customHeight="1" x14ac:dyDescent="0.25">
      <c r="B17" s="5"/>
      <c r="C17" s="6"/>
      <c r="D17" s="7"/>
      <c r="E17" s="46"/>
      <c r="F17" s="46"/>
      <c r="G17" s="46"/>
      <c r="H17" s="46"/>
      <c r="I17" s="8"/>
    </row>
    <row r="18" spans="2:9" ht="9" customHeight="1" x14ac:dyDescent="0.25">
      <c r="B18" s="5"/>
      <c r="C18" s="6"/>
      <c r="D18" s="7"/>
      <c r="E18" s="46"/>
      <c r="F18" s="46"/>
      <c r="G18" s="46"/>
      <c r="H18" s="46"/>
      <c r="I18" s="8"/>
    </row>
    <row r="19" spans="2:9" ht="9" customHeight="1" x14ac:dyDescent="0.25">
      <c r="B19" s="5"/>
      <c r="C19" s="6"/>
      <c r="D19" s="7"/>
      <c r="E19" s="46"/>
      <c r="F19" s="46"/>
      <c r="G19" s="46"/>
      <c r="H19" s="46"/>
      <c r="I19" s="8"/>
    </row>
    <row r="20" spans="2:9" ht="9" customHeight="1" x14ac:dyDescent="0.25">
      <c r="B20" s="5"/>
      <c r="C20" s="6"/>
      <c r="D20" s="7"/>
      <c r="E20" s="46" t="str">
        <f>IF(Paramètres!C24&lt;&gt;"",Paramètres!C24,"") &amp; CHAR(10) &amp; IF(Paramètres!C26&lt;&gt;"",Paramètres!C26,"") &amp; CHAR(10) &amp; IF(Paramètres!C28&lt;&gt;"",Paramètres!C28,"")</f>
        <v xml:space="preserve">5 Rue Fernand Forest 
49 000 Angers
</v>
      </c>
      <c r="F20" s="46"/>
      <c r="G20" s="46"/>
      <c r="H20" s="46"/>
      <c r="I20" s="8"/>
    </row>
    <row r="21" spans="2:9" ht="9" customHeight="1" x14ac:dyDescent="0.25">
      <c r="B21" s="5"/>
      <c r="C21" s="6"/>
      <c r="D21" s="7"/>
      <c r="E21" s="46"/>
      <c r="F21" s="46"/>
      <c r="G21" s="46"/>
      <c r="H21" s="46"/>
      <c r="I21" s="8"/>
    </row>
    <row r="22" spans="2:9" ht="9" customHeight="1" x14ac:dyDescent="0.25">
      <c r="B22" s="5"/>
      <c r="C22" s="6"/>
      <c r="D22" s="7"/>
      <c r="E22" s="46"/>
      <c r="F22" s="46"/>
      <c r="G22" s="46"/>
      <c r="H22" s="46"/>
      <c r="I22" s="8"/>
    </row>
    <row r="23" spans="2:9" ht="9" customHeight="1" x14ac:dyDescent="0.25">
      <c r="B23" s="5"/>
      <c r="C23" s="6"/>
      <c r="D23" s="7"/>
      <c r="E23" s="46"/>
      <c r="F23" s="46"/>
      <c r="G23" s="46"/>
      <c r="H23" s="46"/>
      <c r="I23" s="8"/>
    </row>
    <row r="24" spans="2:9" ht="9" customHeight="1" x14ac:dyDescent="0.25">
      <c r="B24" s="5"/>
      <c r="C24" s="6"/>
      <c r="D24" s="7"/>
      <c r="E24" s="46"/>
      <c r="F24" s="46"/>
      <c r="G24" s="46"/>
      <c r="H24" s="46"/>
      <c r="I24" s="8"/>
    </row>
    <row r="25" spans="2:9" ht="9" customHeight="1" x14ac:dyDescent="0.25">
      <c r="B25" s="5"/>
      <c r="C25" s="6"/>
      <c r="D25" s="7"/>
      <c r="E25" s="46"/>
      <c r="F25" s="46"/>
      <c r="G25" s="46"/>
      <c r="H25" s="46"/>
      <c r="I25" s="8"/>
    </row>
    <row r="26" spans="2:9" ht="9" customHeight="1" x14ac:dyDescent="0.25">
      <c r="B26" s="5"/>
      <c r="C26" s="6"/>
      <c r="D26" s="7"/>
      <c r="E26" s="46"/>
      <c r="F26" s="46"/>
      <c r="G26" s="46"/>
      <c r="H26" s="46"/>
      <c r="I26" s="8"/>
    </row>
    <row r="27" spans="2:9" ht="9" customHeight="1" x14ac:dyDescent="0.25">
      <c r="B27" s="5"/>
      <c r="C27" s="6"/>
      <c r="D27" s="7"/>
      <c r="E27" s="46"/>
      <c r="F27" s="46"/>
      <c r="G27" s="46"/>
      <c r="H27" s="46"/>
      <c r="I27" s="8"/>
    </row>
    <row r="28" spans="2:9" ht="9" customHeight="1" x14ac:dyDescent="0.25">
      <c r="B28" s="5"/>
      <c r="C28" s="6"/>
      <c r="D28" s="7"/>
      <c r="E28" s="45"/>
      <c r="F28" s="45"/>
      <c r="G28" s="45"/>
      <c r="H28" s="45"/>
      <c r="I28" s="8"/>
    </row>
    <row r="29" spans="2:9" ht="9" customHeight="1" x14ac:dyDescent="0.25">
      <c r="B29" s="5"/>
      <c r="C29" s="6"/>
      <c r="D29" s="7"/>
      <c r="E29" s="45"/>
      <c r="F29" s="45"/>
      <c r="G29" s="45"/>
      <c r="H29" s="45"/>
      <c r="I29" s="8"/>
    </row>
    <row r="30" spans="2:9" ht="9" customHeight="1" x14ac:dyDescent="0.25">
      <c r="B30" s="5"/>
      <c r="C30" s="6"/>
      <c r="D30" s="7"/>
      <c r="E30" s="45"/>
      <c r="F30" s="45"/>
      <c r="G30" s="45"/>
      <c r="H30" s="45"/>
      <c r="I30" s="8"/>
    </row>
    <row r="31" spans="2:9" ht="9" customHeight="1" x14ac:dyDescent="0.25">
      <c r="B31" s="5"/>
      <c r="C31" s="6"/>
      <c r="D31" s="7"/>
      <c r="E31" s="45"/>
      <c r="F31" s="45"/>
      <c r="G31" s="45"/>
      <c r="H31" s="45"/>
      <c r="I31" s="8"/>
    </row>
    <row r="32" spans="2:9" ht="9" customHeight="1" x14ac:dyDescent="0.25">
      <c r="B32" s="5"/>
      <c r="C32" s="6"/>
      <c r="D32" s="7"/>
      <c r="E32" s="45"/>
      <c r="F32" s="45"/>
      <c r="G32" s="45"/>
      <c r="H32" s="45"/>
      <c r="I32" s="8"/>
    </row>
    <row r="33" spans="2:9" ht="9" customHeight="1" x14ac:dyDescent="0.25">
      <c r="B33" s="5"/>
      <c r="C33" s="6"/>
      <c r="D33" s="7"/>
      <c r="E33" s="45"/>
      <c r="F33" s="45"/>
      <c r="G33" s="45"/>
      <c r="H33" s="45"/>
      <c r="I33" s="8"/>
    </row>
    <row r="34" spans="2:9" ht="9" customHeight="1" x14ac:dyDescent="0.25">
      <c r="B34" s="5"/>
      <c r="C34" s="6"/>
      <c r="D34" s="7"/>
      <c r="E34" s="45"/>
      <c r="F34" s="45"/>
      <c r="G34" s="45"/>
      <c r="H34" s="45"/>
      <c r="I34" s="8"/>
    </row>
    <row r="35" spans="2:9" ht="9" customHeight="1" x14ac:dyDescent="0.25">
      <c r="B35" s="5"/>
      <c r="C35" s="6"/>
      <c r="D35" s="7"/>
      <c r="E35" s="45"/>
      <c r="F35" s="45"/>
      <c r="G35" s="45"/>
      <c r="H35" s="45"/>
      <c r="I35" s="8"/>
    </row>
    <row r="36" spans="2:9" ht="9" customHeight="1" x14ac:dyDescent="0.25">
      <c r="B36" s="5"/>
      <c r="C36" s="6"/>
      <c r="D36" s="7"/>
      <c r="E36" s="45"/>
      <c r="F36" s="45"/>
      <c r="G36" s="45"/>
      <c r="H36" s="45"/>
      <c r="I36" s="8"/>
    </row>
    <row r="37" spans="2:9" ht="9" customHeight="1" x14ac:dyDescent="0.25">
      <c r="B37" s="5"/>
      <c r="C37" s="6"/>
      <c r="D37" s="7"/>
      <c r="E37" s="45"/>
      <c r="F37" s="45"/>
      <c r="G37" s="45"/>
      <c r="H37" s="45"/>
      <c r="I37" s="8"/>
    </row>
    <row r="38" spans="2:9" ht="9" customHeight="1" x14ac:dyDescent="0.25">
      <c r="B38" s="5"/>
      <c r="C38" s="6"/>
      <c r="D38" s="7"/>
      <c r="E38" s="45"/>
      <c r="F38" s="45"/>
      <c r="G38" s="45"/>
      <c r="H38" s="45"/>
      <c r="I38" s="8"/>
    </row>
    <row r="39" spans="2:9" ht="9" customHeight="1" x14ac:dyDescent="0.25">
      <c r="B39" s="5"/>
      <c r="C39" s="6"/>
      <c r="D39" s="7"/>
      <c r="E39" s="45"/>
      <c r="F39" s="45"/>
      <c r="G39" s="45"/>
      <c r="H39" s="45"/>
      <c r="I39" s="8"/>
    </row>
    <row r="40" spans="2:9" ht="9" customHeight="1" x14ac:dyDescent="0.25">
      <c r="B40" s="5"/>
      <c r="C40" s="6"/>
      <c r="D40" s="7"/>
      <c r="E40" s="45"/>
      <c r="F40" s="45"/>
      <c r="G40" s="45"/>
      <c r="H40" s="45"/>
      <c r="I40" s="8"/>
    </row>
    <row r="41" spans="2:9" ht="9" customHeight="1" x14ac:dyDescent="0.25">
      <c r="B41" s="5"/>
      <c r="C41" s="6"/>
      <c r="D41" s="7"/>
      <c r="E41" s="45"/>
      <c r="F41" s="45"/>
      <c r="G41" s="45"/>
      <c r="H41" s="45"/>
      <c r="I41" s="8"/>
    </row>
    <row r="42" spans="2:9" ht="9" customHeight="1" x14ac:dyDescent="0.25">
      <c r="B42" s="5"/>
      <c r="C42" s="6"/>
      <c r="D42" s="7"/>
      <c r="E42" s="45"/>
      <c r="F42" s="45"/>
      <c r="G42" s="45"/>
      <c r="H42" s="45"/>
      <c r="I42" s="8"/>
    </row>
    <row r="43" spans="2:9" ht="9" customHeight="1" x14ac:dyDescent="0.25">
      <c r="B43" s="5"/>
      <c r="C43" s="6"/>
      <c r="D43" s="7"/>
      <c r="E43" s="45"/>
      <c r="F43" s="45"/>
      <c r="G43" s="45"/>
      <c r="H43" s="45"/>
      <c r="I43" s="8"/>
    </row>
    <row r="44" spans="2:9" ht="9" customHeight="1" x14ac:dyDescent="0.25">
      <c r="B44" s="5"/>
      <c r="C44" s="6"/>
      <c r="D44" s="7"/>
      <c r="E44" s="45"/>
      <c r="F44" s="45"/>
      <c r="G44" s="45"/>
      <c r="H44" s="45"/>
      <c r="I44" s="8"/>
    </row>
    <row r="45" spans="2:9" ht="9" customHeight="1" x14ac:dyDescent="0.25">
      <c r="B45" s="60"/>
      <c r="C45" s="58" t="s">
        <v>10</v>
      </c>
      <c r="D45" s="7"/>
      <c r="E45" s="45"/>
      <c r="F45" s="45"/>
      <c r="G45" s="45"/>
      <c r="H45" s="45"/>
      <c r="I45" s="8"/>
    </row>
    <row r="46" spans="2:9" ht="9" customHeight="1" x14ac:dyDescent="0.25">
      <c r="B46" s="60"/>
      <c r="C46" s="59"/>
      <c r="D46" s="7"/>
      <c r="E46" s="7"/>
      <c r="F46" s="7"/>
      <c r="G46" s="7"/>
      <c r="H46" s="7"/>
      <c r="I46" s="8"/>
    </row>
    <row r="47" spans="2:9" ht="9" customHeight="1" x14ac:dyDescent="0.25">
      <c r="B47" s="60"/>
      <c r="C47" s="59"/>
      <c r="D47" s="7"/>
      <c r="E47" s="57" t="s">
        <v>4</v>
      </c>
      <c r="F47" s="45"/>
      <c r="G47" s="45"/>
      <c r="H47" s="45"/>
      <c r="I47" s="8"/>
    </row>
    <row r="48" spans="2:9" ht="9" customHeight="1" x14ac:dyDescent="0.25">
      <c r="B48" s="60"/>
      <c r="C48" s="59"/>
      <c r="D48" s="7"/>
      <c r="E48" s="45"/>
      <c r="F48" s="45"/>
      <c r="G48" s="45"/>
      <c r="H48" s="45"/>
      <c r="I48" s="8"/>
    </row>
    <row r="49" spans="2:9" ht="9" customHeight="1" x14ac:dyDescent="0.25">
      <c r="B49" s="60"/>
      <c r="C49" s="59"/>
      <c r="D49" s="7"/>
      <c r="E49" s="45"/>
      <c r="F49" s="45"/>
      <c r="G49" s="45"/>
      <c r="H49" s="45"/>
      <c r="I49" s="8"/>
    </row>
    <row r="50" spans="2:9" ht="9" customHeight="1" x14ac:dyDescent="0.25">
      <c r="B50" s="60"/>
      <c r="C50" s="59"/>
      <c r="D50" s="7"/>
      <c r="E50" s="45"/>
      <c r="F50" s="45"/>
      <c r="G50" s="45"/>
      <c r="H50" s="45"/>
      <c r="I50" s="8"/>
    </row>
    <row r="51" spans="2:9" ht="9" customHeight="1" x14ac:dyDescent="0.25">
      <c r="B51" s="60"/>
      <c r="C51" s="59"/>
      <c r="D51" s="7"/>
      <c r="E51" s="45"/>
      <c r="F51" s="45"/>
      <c r="G51" s="45"/>
      <c r="H51" s="45"/>
      <c r="I51" s="8"/>
    </row>
    <row r="52" spans="2:9" ht="9" customHeight="1" x14ac:dyDescent="0.25">
      <c r="B52" s="60"/>
      <c r="C52" s="58" t="s">
        <v>9</v>
      </c>
      <c r="D52" s="7"/>
      <c r="E52" s="45"/>
      <c r="F52" s="45"/>
      <c r="G52" s="45"/>
      <c r="H52" s="45"/>
      <c r="I52" s="8"/>
    </row>
    <row r="53" spans="2:9" ht="9" customHeight="1" x14ac:dyDescent="0.25">
      <c r="B53" s="60"/>
      <c r="C53" s="59"/>
      <c r="D53" s="7"/>
      <c r="E53" s="45"/>
      <c r="F53" s="45"/>
      <c r="G53" s="45"/>
      <c r="H53" s="45"/>
      <c r="I53" s="8"/>
    </row>
    <row r="54" spans="2:9" ht="9" customHeight="1" x14ac:dyDescent="0.25">
      <c r="B54" s="60"/>
      <c r="C54" s="59"/>
      <c r="D54" s="7"/>
      <c r="E54" s="45"/>
      <c r="F54" s="45"/>
      <c r="G54" s="45"/>
      <c r="H54" s="45"/>
      <c r="I54" s="8"/>
    </row>
    <row r="55" spans="2:9" ht="9" customHeight="1" x14ac:dyDescent="0.25">
      <c r="B55" s="60"/>
      <c r="C55" s="59"/>
      <c r="D55" s="7"/>
      <c r="E55" s="45"/>
      <c r="F55" s="45"/>
      <c r="G55" s="45"/>
      <c r="H55" s="45"/>
      <c r="I55" s="8"/>
    </row>
    <row r="56" spans="2:9" ht="9" customHeight="1" x14ac:dyDescent="0.25">
      <c r="B56" s="60"/>
      <c r="C56" s="59"/>
      <c r="D56" s="7"/>
      <c r="E56" s="45"/>
      <c r="F56" s="45"/>
      <c r="G56" s="45"/>
      <c r="H56" s="45"/>
      <c r="I56" s="8"/>
    </row>
    <row r="57" spans="2:9" ht="9" customHeight="1" x14ac:dyDescent="0.25">
      <c r="B57" s="60"/>
      <c r="C57" s="59"/>
      <c r="D57" s="7"/>
      <c r="E57" s="45"/>
      <c r="F57" s="45"/>
      <c r="G57" s="45"/>
      <c r="H57" s="45"/>
      <c r="I57" s="8"/>
    </row>
    <row r="58" spans="2:9" ht="9" customHeight="1" x14ac:dyDescent="0.25">
      <c r="B58" s="60"/>
      <c r="C58" s="59"/>
      <c r="D58" s="7"/>
      <c r="E58" s="45"/>
      <c r="F58" s="45"/>
      <c r="G58" s="45"/>
      <c r="H58" s="45"/>
      <c r="I58" s="8"/>
    </row>
    <row r="59" spans="2:9" ht="9" customHeight="1" x14ac:dyDescent="0.25">
      <c r="B59" s="60"/>
      <c r="C59" s="58" t="s">
        <v>8</v>
      </c>
      <c r="D59" s="7"/>
      <c r="E59" s="45"/>
      <c r="F59" s="45"/>
      <c r="G59" s="45"/>
      <c r="H59" s="45"/>
      <c r="I59" s="8"/>
    </row>
    <row r="60" spans="2:9" ht="9" customHeight="1" x14ac:dyDescent="0.25">
      <c r="B60" s="60"/>
      <c r="C60" s="59"/>
      <c r="D60" s="7"/>
      <c r="E60" s="45"/>
      <c r="F60" s="45"/>
      <c r="G60" s="45"/>
      <c r="H60" s="45"/>
      <c r="I60" s="8"/>
    </row>
    <row r="61" spans="2:9" ht="9" customHeight="1" x14ac:dyDescent="0.25">
      <c r="B61" s="60"/>
      <c r="C61" s="59"/>
      <c r="D61" s="7"/>
      <c r="E61" s="7"/>
      <c r="F61" s="7"/>
      <c r="G61" s="7"/>
      <c r="H61" s="7"/>
      <c r="I61" s="8"/>
    </row>
    <row r="62" spans="2:9" ht="9" customHeight="1" x14ac:dyDescent="0.25">
      <c r="B62" s="60"/>
      <c r="C62" s="59"/>
      <c r="D62" s="7"/>
      <c r="E62" s="47" t="str">
        <f>IF(Paramètres!C9&lt;&gt;"",Paramètres!C9,"")</f>
        <v>Lot n°7</v>
      </c>
      <c r="F62" s="47"/>
      <c r="G62" s="47"/>
      <c r="H62" s="47"/>
      <c r="I62" s="8"/>
    </row>
    <row r="63" spans="2:9" ht="9" customHeight="1" x14ac:dyDescent="0.25">
      <c r="B63" s="60"/>
      <c r="C63" s="59"/>
      <c r="D63" s="7"/>
      <c r="E63" s="47"/>
      <c r="F63" s="47"/>
      <c r="G63" s="47"/>
      <c r="H63" s="47"/>
      <c r="I63" s="8"/>
    </row>
    <row r="64" spans="2:9" ht="9" customHeight="1" x14ac:dyDescent="0.25">
      <c r="B64" s="60"/>
      <c r="C64" s="59"/>
      <c r="D64" s="7"/>
      <c r="E64" s="47"/>
      <c r="F64" s="47"/>
      <c r="G64" s="47"/>
      <c r="H64" s="47"/>
      <c r="I64" s="8"/>
    </row>
    <row r="65" spans="2:9" ht="9" customHeight="1" x14ac:dyDescent="0.25">
      <c r="B65" s="60"/>
      <c r="C65" s="59"/>
      <c r="D65" s="7"/>
      <c r="E65" s="47"/>
      <c r="F65" s="47"/>
      <c r="G65" s="47"/>
      <c r="H65" s="47"/>
      <c r="I65" s="8"/>
    </row>
    <row r="66" spans="2:9" ht="9" customHeight="1" x14ac:dyDescent="0.25">
      <c r="B66" s="60"/>
      <c r="C66" s="58" t="s">
        <v>7</v>
      </c>
      <c r="D66" s="7"/>
      <c r="E66" s="47" t="str">
        <f>IF(Paramètres!C11&lt;&gt;"",Paramètres!C11,"")</f>
        <v>METALLERIE / SERRURERIE</v>
      </c>
      <c r="F66" s="47"/>
      <c r="G66" s="47"/>
      <c r="H66" s="47"/>
      <c r="I66" s="8"/>
    </row>
    <row r="67" spans="2:9" ht="9" customHeight="1" x14ac:dyDescent="0.25">
      <c r="B67" s="60"/>
      <c r="C67" s="59"/>
      <c r="D67" s="7"/>
      <c r="E67" s="47"/>
      <c r="F67" s="47"/>
      <c r="G67" s="47"/>
      <c r="H67" s="47"/>
      <c r="I67" s="8"/>
    </row>
    <row r="68" spans="2:9" ht="9" customHeight="1" x14ac:dyDescent="0.25">
      <c r="B68" s="60"/>
      <c r="C68" s="59"/>
      <c r="D68" s="7"/>
      <c r="E68" s="47"/>
      <c r="F68" s="47"/>
      <c r="G68" s="47"/>
      <c r="H68" s="47"/>
      <c r="I68" s="8"/>
    </row>
    <row r="69" spans="2:9" ht="9" customHeight="1" x14ac:dyDescent="0.25">
      <c r="B69" s="60"/>
      <c r="C69" s="59"/>
      <c r="D69" s="7"/>
      <c r="E69" s="47"/>
      <c r="F69" s="47"/>
      <c r="G69" s="47"/>
      <c r="H69" s="47"/>
      <c r="I69" s="8"/>
    </row>
    <row r="70" spans="2:9" ht="9" customHeight="1" x14ac:dyDescent="0.25">
      <c r="B70" s="60"/>
      <c r="C70" s="59"/>
      <c r="D70" s="7"/>
      <c r="E70" s="47"/>
      <c r="F70" s="47"/>
      <c r="G70" s="47"/>
      <c r="H70" s="47"/>
      <c r="I70" s="8"/>
    </row>
    <row r="71" spans="2:9" ht="9" customHeight="1" x14ac:dyDescent="0.25">
      <c r="B71" s="60"/>
      <c r="C71" s="59"/>
      <c r="D71" s="7"/>
      <c r="E71" s="48" t="str">
        <f>IF(Paramètres!C3&lt;&gt;"",Paramètres!C3,"")</f>
        <v>DPGF</v>
      </c>
      <c r="F71" s="49"/>
      <c r="G71" s="49"/>
      <c r="H71" s="50"/>
      <c r="I71" s="8"/>
    </row>
    <row r="72" spans="2:9" ht="9" customHeight="1" x14ac:dyDescent="0.25">
      <c r="B72" s="60"/>
      <c r="C72" s="59"/>
      <c r="D72" s="7"/>
      <c r="E72" s="51"/>
      <c r="F72" s="46"/>
      <c r="G72" s="46"/>
      <c r="H72" s="52"/>
      <c r="I72" s="8"/>
    </row>
    <row r="73" spans="2:9" ht="9" customHeight="1" x14ac:dyDescent="0.25">
      <c r="B73" s="60"/>
      <c r="C73" s="58" t="s">
        <v>6</v>
      </c>
      <c r="D73" s="7"/>
      <c r="E73" s="51"/>
      <c r="F73" s="46"/>
      <c r="G73" s="46"/>
      <c r="H73" s="52"/>
      <c r="I73" s="8"/>
    </row>
    <row r="74" spans="2:9" ht="9" customHeight="1" x14ac:dyDescent="0.25">
      <c r="B74" s="60"/>
      <c r="C74" s="59"/>
      <c r="D74" s="7"/>
      <c r="E74" s="51"/>
      <c r="F74" s="46"/>
      <c r="G74" s="46"/>
      <c r="H74" s="52"/>
      <c r="I74" s="8"/>
    </row>
    <row r="75" spans="2:9" ht="9" customHeight="1" x14ac:dyDescent="0.25">
      <c r="B75" s="60"/>
      <c r="C75" s="59"/>
      <c r="D75" s="7"/>
      <c r="E75" s="51"/>
      <c r="F75" s="46"/>
      <c r="G75" s="46"/>
      <c r="H75" s="52"/>
      <c r="I75" s="8"/>
    </row>
    <row r="76" spans="2:9" ht="9" customHeight="1" x14ac:dyDescent="0.25">
      <c r="B76" s="60"/>
      <c r="C76" s="59"/>
      <c r="D76" s="7"/>
      <c r="E76" s="51"/>
      <c r="F76" s="46"/>
      <c r="G76" s="46"/>
      <c r="H76" s="52"/>
      <c r="I76" s="8"/>
    </row>
    <row r="77" spans="2:9" ht="9" customHeight="1" x14ac:dyDescent="0.25">
      <c r="B77" s="60"/>
      <c r="C77" s="59"/>
      <c r="D77" s="7"/>
      <c r="E77" s="53"/>
      <c r="F77" s="54"/>
      <c r="G77" s="54"/>
      <c r="H77" s="55"/>
      <c r="I77" s="8"/>
    </row>
    <row r="78" spans="2:9" ht="9" customHeight="1" x14ac:dyDescent="0.25">
      <c r="B78" s="60"/>
      <c r="C78" s="59"/>
      <c r="D78" s="7"/>
      <c r="E78" s="7"/>
      <c r="F78" s="7"/>
      <c r="G78" s="7"/>
      <c r="H78" s="7"/>
      <c r="I78" s="8"/>
    </row>
    <row r="79" spans="2:9" ht="9" customHeight="1" x14ac:dyDescent="0.25">
      <c r="B79" s="60"/>
      <c r="C79" s="59"/>
      <c r="D79" s="7"/>
      <c r="E79" s="7"/>
      <c r="F79" s="56" t="s">
        <v>0</v>
      </c>
      <c r="G79" s="56" t="str">
        <f>IF(Paramètres!C7&lt;&gt;"",Paramètres!C7,"")</f>
        <v>24.09</v>
      </c>
      <c r="H79" s="7"/>
      <c r="I79" s="8"/>
    </row>
    <row r="80" spans="2:9" ht="9" customHeight="1" x14ac:dyDescent="0.25">
      <c r="B80" s="60"/>
      <c r="C80" s="58" t="s">
        <v>5</v>
      </c>
      <c r="D80" s="7"/>
      <c r="E80" s="7"/>
      <c r="F80" s="56"/>
      <c r="G80" s="56"/>
      <c r="H80" s="7"/>
      <c r="I80" s="8"/>
    </row>
    <row r="81" spans="2:9" ht="9" customHeight="1" x14ac:dyDescent="0.25">
      <c r="B81" s="60"/>
      <c r="C81" s="59"/>
      <c r="D81" s="7"/>
      <c r="E81" s="7"/>
      <c r="F81" s="56" t="s">
        <v>1</v>
      </c>
      <c r="G81" s="56" t="str">
        <f>IF(Paramètres!C13&lt;&gt;"",Paramètres!C13,"")</f>
        <v>07/05/2025</v>
      </c>
      <c r="H81" s="7"/>
      <c r="I81" s="8"/>
    </row>
    <row r="82" spans="2:9" ht="9" customHeight="1" x14ac:dyDescent="0.25">
      <c r="B82" s="60"/>
      <c r="C82" s="59"/>
      <c r="D82" s="7"/>
      <c r="E82" s="7"/>
      <c r="F82" s="56"/>
      <c r="G82" s="56"/>
      <c r="H82" s="7"/>
      <c r="I82" s="8"/>
    </row>
    <row r="83" spans="2:9" ht="9" customHeight="1" x14ac:dyDescent="0.25">
      <c r="B83" s="60"/>
      <c r="C83" s="59"/>
      <c r="D83" s="7"/>
      <c r="E83" s="7"/>
      <c r="F83" s="56" t="s">
        <v>2</v>
      </c>
      <c r="G83" s="56" t="str">
        <f>IF(Paramètres!C15&lt;&gt;"",Paramètres!C15,"")</f>
        <v>DCE</v>
      </c>
      <c r="H83" s="7"/>
      <c r="I83" s="8"/>
    </row>
    <row r="84" spans="2:9" ht="9" customHeight="1" x14ac:dyDescent="0.25">
      <c r="B84" s="60"/>
      <c r="C84" s="59"/>
      <c r="D84" s="7"/>
      <c r="E84" s="7"/>
      <c r="F84" s="56"/>
      <c r="G84" s="56"/>
      <c r="H84" s="7"/>
      <c r="I84" s="8"/>
    </row>
    <row r="85" spans="2:9" ht="9" customHeight="1" x14ac:dyDescent="0.25">
      <c r="B85" s="60"/>
      <c r="C85" s="59"/>
      <c r="D85" s="7"/>
      <c r="E85" s="7"/>
      <c r="F85" s="56" t="s">
        <v>3</v>
      </c>
      <c r="G85" s="56" t="str">
        <f>IF(Paramètres!C17&lt;&gt;"",Paramètres!C17,"")</f>
        <v/>
      </c>
      <c r="H85" s="7"/>
      <c r="I85" s="8"/>
    </row>
    <row r="86" spans="2:9" ht="9" customHeight="1" x14ac:dyDescent="0.25">
      <c r="B86" s="60"/>
      <c r="C86" s="59"/>
      <c r="D86" s="7"/>
      <c r="E86" s="7"/>
      <c r="F86" s="56"/>
      <c r="G86" s="56"/>
      <c r="H86" s="7"/>
      <c r="I86" s="8"/>
    </row>
    <row r="87" spans="2:9" ht="9" customHeight="1" x14ac:dyDescent="0.25">
      <c r="B87" s="9"/>
      <c r="C87" s="10"/>
      <c r="D87" s="11"/>
      <c r="E87" s="11"/>
      <c r="F87" s="11"/>
      <c r="G87" s="11"/>
      <c r="H87" s="11"/>
      <c r="I87" s="12"/>
    </row>
  </sheetData>
  <mergeCells count="28">
    <mergeCell ref="C59:C65"/>
    <mergeCell ref="B59:B65"/>
    <mergeCell ref="C52:C58"/>
    <mergeCell ref="B52:B58"/>
    <mergeCell ref="C45:C51"/>
    <mergeCell ref="B45:B51"/>
    <mergeCell ref="C80:C86"/>
    <mergeCell ref="B80:B86"/>
    <mergeCell ref="C73:C79"/>
    <mergeCell ref="B73:B79"/>
    <mergeCell ref="C66:C72"/>
    <mergeCell ref="B66:B72"/>
    <mergeCell ref="F83:F84"/>
    <mergeCell ref="G83:G84"/>
    <mergeCell ref="F85:F86"/>
    <mergeCell ref="G85:G86"/>
    <mergeCell ref="E47:H60"/>
    <mergeCell ref="E66:H70"/>
    <mergeCell ref="E71:H77"/>
    <mergeCell ref="F79:F80"/>
    <mergeCell ref="G79:G80"/>
    <mergeCell ref="F81:F82"/>
    <mergeCell ref="G81:G82"/>
    <mergeCell ref="E2:H10"/>
    <mergeCell ref="E11:H19"/>
    <mergeCell ref="E20:H27"/>
    <mergeCell ref="E28:H45"/>
    <mergeCell ref="E62:H65"/>
  </mergeCells>
  <printOptions horizontalCentered="1" verticalCentered="1"/>
  <pageMargins left="0.23622047244093999" right="0.23622047244093999" top="0.35433070866142002" bottom="0.47244094488188998" header="0.27559055118109999" footer="0.43307086614173002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R156"/>
  <sheetViews>
    <sheetView showGridLines="0" tabSelected="1" workbookViewId="0">
      <pane ySplit="3" topLeftCell="A87" activePane="bottomLeft" state="frozen"/>
      <selection pane="bottomLeft"/>
    </sheetView>
  </sheetViews>
  <sheetFormatPr baseColWidth="10" defaultColWidth="9.140625" defaultRowHeight="15" x14ac:dyDescent="0.25"/>
  <cols>
    <col min="1" max="1" width="0" hidden="1" customWidth="1"/>
    <col min="2" max="2" width="4.42578125" customWidth="1"/>
    <col min="3" max="3" width="0" hidden="1" customWidth="1"/>
    <col min="4" max="4" width="36" customWidth="1"/>
    <col min="5" max="8" width="8.140625" customWidth="1"/>
    <col min="9" max="9" width="0" hidden="1" customWidth="1"/>
    <col min="10" max="11" width="12.5703125" customWidth="1"/>
    <col min="12" max="18" width="0" hidden="1" customWidth="1"/>
    <col min="19" max="69" width="10.7109375" customWidth="1"/>
  </cols>
  <sheetData>
    <row r="1" spans="1:18" ht="22.5" hidden="1" x14ac:dyDescent="0.25">
      <c r="A1" s="7" t="s">
        <v>11</v>
      </c>
      <c r="B1" s="7" t="s">
        <v>12</v>
      </c>
      <c r="C1" s="7" t="s">
        <v>13</v>
      </c>
      <c r="D1" s="7" t="s">
        <v>14</v>
      </c>
      <c r="E1" s="7" t="s">
        <v>15</v>
      </c>
      <c r="F1" s="7" t="s">
        <v>16</v>
      </c>
      <c r="G1" s="7" t="s">
        <v>17</v>
      </c>
      <c r="H1" s="7" t="s">
        <v>18</v>
      </c>
      <c r="I1" s="7" t="s">
        <v>19</v>
      </c>
      <c r="J1" s="7" t="s">
        <v>20</v>
      </c>
      <c r="K1" s="7" t="s">
        <v>21</v>
      </c>
      <c r="L1" s="7" t="s">
        <v>22</v>
      </c>
      <c r="N1" s="7" t="s">
        <v>23</v>
      </c>
      <c r="O1" s="7" t="s">
        <v>24</v>
      </c>
      <c r="P1" s="7" t="s">
        <v>25</v>
      </c>
      <c r="Q1" s="7" t="s">
        <v>26</v>
      </c>
      <c r="R1" s="7" t="s">
        <v>27</v>
      </c>
    </row>
    <row r="3" spans="1:18" ht="22.5" x14ac:dyDescent="0.25">
      <c r="A3" s="7" t="s">
        <v>28</v>
      </c>
      <c r="B3" s="13" t="s">
        <v>29</v>
      </c>
      <c r="C3" s="13" t="s">
        <v>30</v>
      </c>
      <c r="D3" s="61" t="s">
        <v>31</v>
      </c>
      <c r="E3" s="61"/>
      <c r="F3" s="61"/>
      <c r="G3" s="13" t="s">
        <v>17</v>
      </c>
      <c r="H3" s="13" t="s">
        <v>32</v>
      </c>
      <c r="I3" s="13" t="s">
        <v>33</v>
      </c>
      <c r="J3" s="13" t="s">
        <v>34</v>
      </c>
      <c r="K3" s="13" t="s">
        <v>35</v>
      </c>
      <c r="L3" s="13" t="s">
        <v>36</v>
      </c>
      <c r="M3" s="13" t="s">
        <v>37</v>
      </c>
      <c r="N3" s="13" t="s">
        <v>38</v>
      </c>
      <c r="O3" s="13" t="s">
        <v>39</v>
      </c>
      <c r="P3" s="13" t="s">
        <v>40</v>
      </c>
      <c r="Q3" s="13" t="s">
        <v>41</v>
      </c>
      <c r="R3" s="13" t="s">
        <v>42</v>
      </c>
    </row>
    <row r="4" spans="1:18" ht="15.75" customHeight="1" x14ac:dyDescent="0.25">
      <c r="A4" s="7">
        <v>2</v>
      </c>
      <c r="B4" s="14" t="s">
        <v>43</v>
      </c>
      <c r="C4" s="14"/>
      <c r="D4" s="62" t="s">
        <v>44</v>
      </c>
      <c r="E4" s="62"/>
      <c r="F4" s="62"/>
      <c r="G4" s="15"/>
      <c r="H4" s="15"/>
      <c r="I4" s="15"/>
      <c r="J4" s="15"/>
      <c r="K4" s="16"/>
      <c r="L4" s="7"/>
    </row>
    <row r="5" spans="1:18" ht="15.75" x14ac:dyDescent="0.25">
      <c r="A5" s="7">
        <v>2</v>
      </c>
      <c r="B5" s="17">
        <v>1</v>
      </c>
      <c r="C5" s="17"/>
      <c r="D5" s="63" t="s">
        <v>45</v>
      </c>
      <c r="E5" s="64"/>
      <c r="F5" s="64"/>
      <c r="G5" s="18"/>
      <c r="H5" s="18"/>
      <c r="I5" s="18"/>
      <c r="J5" s="18"/>
      <c r="K5" s="19"/>
      <c r="L5" s="7"/>
    </row>
    <row r="6" spans="1:18" ht="47.25" customHeight="1" x14ac:dyDescent="0.25">
      <c r="A6" s="7">
        <v>3</v>
      </c>
      <c r="B6" s="17" t="s">
        <v>46</v>
      </c>
      <c r="C6" s="17"/>
      <c r="D6" s="64" t="s">
        <v>47</v>
      </c>
      <c r="E6" s="64"/>
      <c r="F6" s="64"/>
      <c r="G6" s="18"/>
      <c r="H6" s="18"/>
      <c r="I6" s="18"/>
      <c r="J6" s="18"/>
      <c r="K6" s="19"/>
      <c r="L6" s="7"/>
    </row>
    <row r="7" spans="1:18" x14ac:dyDescent="0.25">
      <c r="A7" s="7" t="s">
        <v>48</v>
      </c>
      <c r="B7" s="20"/>
      <c r="C7" s="20"/>
      <c r="D7" s="65"/>
      <c r="E7" s="65"/>
      <c r="F7" s="65"/>
      <c r="K7" s="20"/>
    </row>
    <row r="8" spans="1:18" ht="25.5" customHeight="1" x14ac:dyDescent="0.25">
      <c r="B8" s="20"/>
      <c r="C8" s="20"/>
      <c r="D8" s="68" t="s">
        <v>47</v>
      </c>
      <c r="E8" s="69"/>
      <c r="F8" s="69"/>
      <c r="G8" s="66"/>
      <c r="H8" s="66"/>
      <c r="I8" s="66"/>
      <c r="J8" s="66"/>
      <c r="K8" s="67"/>
    </row>
    <row r="9" spans="1:18" x14ac:dyDescent="0.25">
      <c r="B9" s="20"/>
      <c r="C9" s="20"/>
      <c r="D9" s="71"/>
      <c r="E9" s="45"/>
      <c r="F9" s="45"/>
      <c r="G9" s="45"/>
      <c r="H9" s="45"/>
      <c r="I9" s="45"/>
      <c r="J9" s="45"/>
      <c r="K9" s="70"/>
    </row>
    <row r="10" spans="1:18" x14ac:dyDescent="0.25">
      <c r="B10" s="20"/>
      <c r="C10" s="20"/>
      <c r="D10" s="74" t="s">
        <v>49</v>
      </c>
      <c r="E10" s="75"/>
      <c r="F10" s="75"/>
      <c r="G10" s="72">
        <f>SUMIF(L7:L7, IF(L6="","",L6), K7:K7)</f>
        <v>0</v>
      </c>
      <c r="H10" s="72"/>
      <c r="I10" s="72"/>
      <c r="J10" s="72"/>
      <c r="K10" s="73"/>
    </row>
    <row r="11" spans="1:18" hidden="1" x14ac:dyDescent="0.25">
      <c r="B11" s="20"/>
      <c r="C11" s="20"/>
      <c r="D11" s="78" t="s">
        <v>50</v>
      </c>
      <c r="E11" s="79"/>
      <c r="F11" s="79"/>
      <c r="G11" s="76">
        <f>ROUND(SUMIF(L7:L7, IF(L6="","",L6), K7:K7) * 0.2, 2)</f>
        <v>0</v>
      </c>
      <c r="H11" s="76"/>
      <c r="I11" s="76"/>
      <c r="J11" s="76"/>
      <c r="K11" s="77"/>
    </row>
    <row r="12" spans="1:18" hidden="1" x14ac:dyDescent="0.25">
      <c r="B12" s="20"/>
      <c r="C12" s="20"/>
      <c r="D12" s="74" t="s">
        <v>51</v>
      </c>
      <c r="E12" s="75"/>
      <c r="F12" s="75"/>
      <c r="G12" s="72">
        <f>SUM(G10:G11)</f>
        <v>0</v>
      </c>
      <c r="H12" s="72"/>
      <c r="I12" s="72"/>
      <c r="J12" s="72"/>
      <c r="K12" s="73"/>
    </row>
    <row r="13" spans="1:18" ht="15.75" customHeight="1" x14ac:dyDescent="0.25">
      <c r="A13" s="7">
        <v>3</v>
      </c>
      <c r="B13" s="17" t="s">
        <v>52</v>
      </c>
      <c r="C13" s="17"/>
      <c r="D13" s="64" t="s">
        <v>53</v>
      </c>
      <c r="E13" s="64"/>
      <c r="F13" s="64"/>
      <c r="G13" s="18"/>
      <c r="H13" s="18"/>
      <c r="I13" s="18"/>
      <c r="J13" s="18"/>
      <c r="K13" s="19"/>
      <c r="L13" s="7"/>
    </row>
    <row r="14" spans="1:18" x14ac:dyDescent="0.25">
      <c r="A14" s="7">
        <v>4</v>
      </c>
      <c r="B14" s="17" t="s">
        <v>54</v>
      </c>
      <c r="C14" s="17"/>
      <c r="D14" s="80" t="s">
        <v>55</v>
      </c>
      <c r="E14" s="80"/>
      <c r="F14" s="80"/>
      <c r="G14" s="21"/>
      <c r="H14" s="21"/>
      <c r="I14" s="21"/>
      <c r="J14" s="21"/>
      <c r="K14" s="22"/>
      <c r="L14" s="7"/>
    </row>
    <row r="15" spans="1:18" x14ac:dyDescent="0.25">
      <c r="A15" s="7">
        <v>5</v>
      </c>
      <c r="B15" s="17" t="s">
        <v>56</v>
      </c>
      <c r="C15" s="17"/>
      <c r="D15" s="81" t="s">
        <v>57</v>
      </c>
      <c r="E15" s="81"/>
      <c r="F15" s="81"/>
      <c r="G15" s="23"/>
      <c r="H15" s="23"/>
      <c r="I15" s="23"/>
      <c r="J15" s="23"/>
      <c r="K15" s="24"/>
      <c r="L15" s="7"/>
    </row>
    <row r="16" spans="1:18" ht="16.5" x14ac:dyDescent="0.25">
      <c r="A16" s="7">
        <v>9</v>
      </c>
      <c r="B16" s="25" t="s">
        <v>58</v>
      </c>
      <c r="C16" s="25"/>
      <c r="D16" s="82" t="s">
        <v>59</v>
      </c>
      <c r="E16" s="83"/>
      <c r="F16" s="83"/>
      <c r="G16" s="26" t="s">
        <v>60</v>
      </c>
      <c r="H16" s="27"/>
      <c r="I16" s="27"/>
      <c r="J16" s="28"/>
      <c r="K16" s="28">
        <f>IF(AND(H16= "",I16= ""), 0, ROUND(ROUND(J16, 2) * ROUND(IF(I16="",H16,I16),  3), 2))</f>
        <v>0</v>
      </c>
      <c r="L16" s="7"/>
      <c r="N16" s="29">
        <v>0.2</v>
      </c>
      <c r="R16" s="7">
        <v>491</v>
      </c>
    </row>
    <row r="17" spans="1:18" ht="33.75" customHeight="1" x14ac:dyDescent="0.25">
      <c r="A17" s="7" t="s">
        <v>61</v>
      </c>
      <c r="B17" s="30"/>
      <c r="C17" s="30"/>
      <c r="D17" s="84" t="s">
        <v>62</v>
      </c>
      <c r="E17" s="84"/>
      <c r="F17" s="84"/>
      <c r="G17" s="84"/>
      <c r="H17" s="84"/>
      <c r="I17" s="84"/>
      <c r="J17" s="84"/>
      <c r="K17" s="30"/>
    </row>
    <row r="18" spans="1:18" hidden="1" x14ac:dyDescent="0.25">
      <c r="A18" s="7" t="s">
        <v>63</v>
      </c>
    </row>
    <row r="19" spans="1:18" ht="16.5" x14ac:dyDescent="0.25">
      <c r="A19" s="7">
        <v>9</v>
      </c>
      <c r="B19" s="25" t="s">
        <v>64</v>
      </c>
      <c r="C19" s="25"/>
      <c r="D19" s="82" t="s">
        <v>65</v>
      </c>
      <c r="E19" s="83"/>
      <c r="F19" s="83"/>
      <c r="G19" s="26" t="s">
        <v>17</v>
      </c>
      <c r="H19" s="31"/>
      <c r="I19" s="31"/>
      <c r="J19" s="28"/>
      <c r="K19" s="28">
        <f>IF(AND(H19= "",I19= ""), 0, ROUND(ROUND(J19, 2) * ROUND(IF(I19="",H19,I19),  0), 2))</f>
        <v>0</v>
      </c>
      <c r="L19" s="7"/>
      <c r="N19" s="29">
        <v>0.2</v>
      </c>
      <c r="R19" s="7">
        <v>491</v>
      </c>
    </row>
    <row r="20" spans="1:18" ht="33.75" customHeight="1" x14ac:dyDescent="0.25">
      <c r="A20" s="7" t="s">
        <v>61</v>
      </c>
      <c r="B20" s="30"/>
      <c r="C20" s="30"/>
      <c r="D20" s="84" t="s">
        <v>66</v>
      </c>
      <c r="E20" s="84"/>
      <c r="F20" s="84"/>
      <c r="G20" s="84"/>
      <c r="H20" s="84"/>
      <c r="I20" s="84"/>
      <c r="J20" s="84"/>
      <c r="K20" s="30"/>
    </row>
    <row r="21" spans="1:18" hidden="1" x14ac:dyDescent="0.25">
      <c r="A21" s="7" t="s">
        <v>63</v>
      </c>
    </row>
    <row r="22" spans="1:18" ht="16.5" x14ac:dyDescent="0.25">
      <c r="A22" s="7">
        <v>9</v>
      </c>
      <c r="B22" s="25" t="s">
        <v>67</v>
      </c>
      <c r="C22" s="25"/>
      <c r="D22" s="82" t="s">
        <v>68</v>
      </c>
      <c r="E22" s="83"/>
      <c r="F22" s="83"/>
      <c r="G22" s="26" t="s">
        <v>17</v>
      </c>
      <c r="H22" s="31"/>
      <c r="I22" s="31"/>
      <c r="J22" s="28"/>
      <c r="K22" s="28">
        <f>IF(AND(H22= "",I22= ""), 0, ROUND(ROUND(J22, 2) * ROUND(IF(I22="",H22,I22),  0), 2))</f>
        <v>0</v>
      </c>
      <c r="L22" s="7"/>
      <c r="N22" s="29">
        <v>0.2</v>
      </c>
      <c r="R22" s="7">
        <v>491</v>
      </c>
    </row>
    <row r="23" spans="1:18" ht="45" customHeight="1" x14ac:dyDescent="0.25">
      <c r="A23" s="7" t="s">
        <v>61</v>
      </c>
      <c r="B23" s="30"/>
      <c r="C23" s="30"/>
      <c r="D23" s="84" t="s">
        <v>69</v>
      </c>
      <c r="E23" s="84"/>
      <c r="F23" s="84"/>
      <c r="G23" s="84"/>
      <c r="H23" s="84"/>
      <c r="I23" s="84"/>
      <c r="J23" s="84"/>
      <c r="K23" s="30"/>
    </row>
    <row r="24" spans="1:18" hidden="1" x14ac:dyDescent="0.25">
      <c r="A24" s="7" t="s">
        <v>63</v>
      </c>
    </row>
    <row r="25" spans="1:18" ht="16.5" x14ac:dyDescent="0.25">
      <c r="A25" s="7">
        <v>9</v>
      </c>
      <c r="B25" s="25" t="s">
        <v>70</v>
      </c>
      <c r="C25" s="25"/>
      <c r="D25" s="82" t="s">
        <v>71</v>
      </c>
      <c r="E25" s="83"/>
      <c r="F25" s="83"/>
      <c r="G25" s="26" t="s">
        <v>17</v>
      </c>
      <c r="H25" s="31"/>
      <c r="I25" s="31"/>
      <c r="J25" s="28"/>
      <c r="K25" s="28">
        <f>IF(AND(H25= "",I25= ""), 0, ROUND(ROUND(J25, 2) * ROUND(IF(I25="",H25,I25),  0), 2))</f>
        <v>0</v>
      </c>
      <c r="L25" s="7"/>
      <c r="N25" s="29">
        <v>0.2</v>
      </c>
      <c r="R25" s="7">
        <v>491</v>
      </c>
    </row>
    <row r="26" spans="1:18" ht="45" customHeight="1" x14ac:dyDescent="0.25">
      <c r="A26" s="7" t="s">
        <v>61</v>
      </c>
      <c r="B26" s="30"/>
      <c r="C26" s="30"/>
      <c r="D26" s="84" t="s">
        <v>72</v>
      </c>
      <c r="E26" s="84"/>
      <c r="F26" s="84"/>
      <c r="G26" s="84"/>
      <c r="H26" s="84"/>
      <c r="I26" s="84"/>
      <c r="J26" s="84"/>
      <c r="K26" s="30"/>
    </row>
    <row r="27" spans="1:18" hidden="1" x14ac:dyDescent="0.25">
      <c r="A27" s="7" t="s">
        <v>63</v>
      </c>
    </row>
    <row r="28" spans="1:18" ht="16.5" x14ac:dyDescent="0.25">
      <c r="A28" s="7">
        <v>9</v>
      </c>
      <c r="B28" s="25" t="s">
        <v>73</v>
      </c>
      <c r="C28" s="25"/>
      <c r="D28" s="82" t="s">
        <v>74</v>
      </c>
      <c r="E28" s="83"/>
      <c r="F28" s="83"/>
      <c r="G28" s="26" t="s">
        <v>17</v>
      </c>
      <c r="H28" s="31"/>
      <c r="I28" s="31"/>
      <c r="J28" s="28"/>
      <c r="K28" s="28">
        <f>IF(AND(H28= "",I28= ""), 0, ROUND(ROUND(J28, 2) * ROUND(IF(I28="",H28,I28),  0), 2))</f>
        <v>0</v>
      </c>
      <c r="L28" s="7"/>
      <c r="N28" s="29">
        <v>0.2</v>
      </c>
      <c r="R28" s="7">
        <v>491</v>
      </c>
    </row>
    <row r="29" spans="1:18" ht="45" customHeight="1" x14ac:dyDescent="0.25">
      <c r="A29" s="7" t="s">
        <v>61</v>
      </c>
      <c r="B29" s="30"/>
      <c r="C29" s="30"/>
      <c r="D29" s="84" t="s">
        <v>75</v>
      </c>
      <c r="E29" s="84"/>
      <c r="F29" s="84"/>
      <c r="G29" s="84"/>
      <c r="H29" s="84"/>
      <c r="I29" s="84"/>
      <c r="J29" s="84"/>
      <c r="K29" s="30"/>
    </row>
    <row r="30" spans="1:18" hidden="1" x14ac:dyDescent="0.25">
      <c r="A30" s="7" t="s">
        <v>63</v>
      </c>
    </row>
    <row r="31" spans="1:18" ht="22.5" customHeight="1" x14ac:dyDescent="0.25">
      <c r="A31" s="7">
        <v>9</v>
      </c>
      <c r="B31" s="25" t="s">
        <v>76</v>
      </c>
      <c r="C31" s="25"/>
      <c r="D31" s="82" t="s">
        <v>77</v>
      </c>
      <c r="E31" s="83"/>
      <c r="F31" s="83"/>
      <c r="G31" s="26" t="s">
        <v>17</v>
      </c>
      <c r="H31" s="31"/>
      <c r="I31" s="31"/>
      <c r="J31" s="28"/>
      <c r="K31" s="28">
        <f>IF(AND(H31= "",I31= ""), 0, ROUND(ROUND(J31, 2) * ROUND(IF(I31="",H31,I31),  0), 2))</f>
        <v>0</v>
      </c>
      <c r="L31" s="7"/>
      <c r="N31" s="29">
        <v>0.2</v>
      </c>
      <c r="R31" s="7">
        <v>491</v>
      </c>
    </row>
    <row r="32" spans="1:18" ht="67.5" customHeight="1" x14ac:dyDescent="0.25">
      <c r="A32" s="7" t="s">
        <v>61</v>
      </c>
      <c r="B32" s="30"/>
      <c r="C32" s="30"/>
      <c r="D32" s="84" t="s">
        <v>78</v>
      </c>
      <c r="E32" s="84"/>
      <c r="F32" s="84"/>
      <c r="G32" s="84"/>
      <c r="H32" s="84"/>
      <c r="I32" s="84"/>
      <c r="J32" s="84"/>
      <c r="K32" s="30"/>
    </row>
    <row r="33" spans="1:18" hidden="1" x14ac:dyDescent="0.25">
      <c r="A33" s="7" t="s">
        <v>63</v>
      </c>
    </row>
    <row r="34" spans="1:18" hidden="1" x14ac:dyDescent="0.25">
      <c r="A34" s="7" t="s">
        <v>79</v>
      </c>
    </row>
    <row r="35" spans="1:18" ht="18" x14ac:dyDescent="0.25">
      <c r="A35" s="7">
        <v>5</v>
      </c>
      <c r="B35" s="17" t="s">
        <v>80</v>
      </c>
      <c r="C35" s="17"/>
      <c r="D35" s="81" t="s">
        <v>81</v>
      </c>
      <c r="E35" s="81"/>
      <c r="F35" s="81"/>
      <c r="G35" s="23"/>
      <c r="H35" s="23"/>
      <c r="I35" s="23"/>
      <c r="J35" s="23"/>
      <c r="K35" s="24"/>
      <c r="L35" s="7"/>
    </row>
    <row r="36" spans="1:18" ht="16.5" x14ac:dyDescent="0.25">
      <c r="A36" s="7">
        <v>9</v>
      </c>
      <c r="B36" s="25" t="s">
        <v>82</v>
      </c>
      <c r="C36" s="25"/>
      <c r="D36" s="82" t="s">
        <v>83</v>
      </c>
      <c r="E36" s="83"/>
      <c r="F36" s="83"/>
      <c r="G36" s="26" t="s">
        <v>84</v>
      </c>
      <c r="H36" s="32"/>
      <c r="I36" s="32"/>
      <c r="J36" s="28"/>
      <c r="K36" s="28">
        <f>IF(AND(H36= "",I36= ""), 0, ROUND(ROUND(J36, 2) * ROUND(IF(I36="",H36,I36),  2), 2))</f>
        <v>0</v>
      </c>
      <c r="L36" s="7"/>
      <c r="N36" s="29">
        <v>0.2</v>
      </c>
      <c r="R36" s="7">
        <v>491</v>
      </c>
    </row>
    <row r="37" spans="1:18" ht="78" customHeight="1" x14ac:dyDescent="0.25">
      <c r="A37" s="7" t="s">
        <v>61</v>
      </c>
      <c r="B37" s="30"/>
      <c r="C37" s="30"/>
      <c r="D37" s="85" t="s">
        <v>85</v>
      </c>
      <c r="E37" s="84"/>
      <c r="F37" s="84"/>
      <c r="G37" s="84"/>
      <c r="H37" s="84"/>
      <c r="I37" s="84"/>
      <c r="J37" s="84"/>
      <c r="K37" s="30"/>
    </row>
    <row r="38" spans="1:18" hidden="1" x14ac:dyDescent="0.25">
      <c r="A38" s="7" t="s">
        <v>63</v>
      </c>
    </row>
    <row r="39" spans="1:18" hidden="1" x14ac:dyDescent="0.25">
      <c r="A39" s="7" t="s">
        <v>79</v>
      </c>
    </row>
    <row r="40" spans="1:18" ht="18" x14ac:dyDescent="0.25">
      <c r="A40" s="7">
        <v>5</v>
      </c>
      <c r="B40" s="17" t="s">
        <v>86</v>
      </c>
      <c r="C40" s="17"/>
      <c r="D40" s="81" t="s">
        <v>87</v>
      </c>
      <c r="E40" s="81"/>
      <c r="F40" s="81"/>
      <c r="G40" s="23"/>
      <c r="H40" s="23"/>
      <c r="I40" s="23"/>
      <c r="J40" s="23"/>
      <c r="K40" s="24"/>
      <c r="L40" s="7"/>
    </row>
    <row r="41" spans="1:18" ht="22.5" customHeight="1" x14ac:dyDescent="0.25">
      <c r="A41" s="7">
        <v>9</v>
      </c>
      <c r="B41" s="25" t="s">
        <v>88</v>
      </c>
      <c r="C41" s="25"/>
      <c r="D41" s="82" t="s">
        <v>89</v>
      </c>
      <c r="E41" s="83"/>
      <c r="F41" s="83"/>
      <c r="G41" s="26" t="s">
        <v>84</v>
      </c>
      <c r="H41" s="32"/>
      <c r="I41" s="32"/>
      <c r="J41" s="28"/>
      <c r="K41" s="28">
        <f>IF(AND(H41= "",I41= ""), 0, ROUND(ROUND(J41, 2) * ROUND(IF(I41="",H41,I41),  2), 2))</f>
        <v>0</v>
      </c>
      <c r="L41" s="7"/>
      <c r="N41" s="29">
        <v>0.2</v>
      </c>
      <c r="R41" s="7">
        <v>491</v>
      </c>
    </row>
    <row r="42" spans="1:18" ht="45" customHeight="1" x14ac:dyDescent="0.25">
      <c r="A42" s="7" t="s">
        <v>61</v>
      </c>
      <c r="B42" s="30"/>
      <c r="C42" s="30"/>
      <c r="D42" s="84" t="s">
        <v>90</v>
      </c>
      <c r="E42" s="84"/>
      <c r="F42" s="84"/>
      <c r="G42" s="84"/>
      <c r="H42" s="84"/>
      <c r="I42" s="84"/>
      <c r="J42" s="84"/>
      <c r="K42" s="30"/>
    </row>
    <row r="43" spans="1:18" hidden="1" x14ac:dyDescent="0.25">
      <c r="A43" s="7" t="s">
        <v>63</v>
      </c>
    </row>
    <row r="44" spans="1:18" ht="22.5" customHeight="1" x14ac:dyDescent="0.25">
      <c r="A44" s="7">
        <v>9</v>
      </c>
      <c r="B44" s="25" t="s">
        <v>91</v>
      </c>
      <c r="C44" s="25"/>
      <c r="D44" s="82" t="s">
        <v>92</v>
      </c>
      <c r="E44" s="83"/>
      <c r="F44" s="83"/>
      <c r="G44" s="26" t="s">
        <v>84</v>
      </c>
      <c r="H44" s="32"/>
      <c r="I44" s="32"/>
      <c r="J44" s="28"/>
      <c r="K44" s="28">
        <f>IF(AND(H44= "",I44= ""), 0, ROUND(ROUND(J44, 2) * ROUND(IF(I44="",H44,I44),  2), 2))</f>
        <v>0</v>
      </c>
      <c r="L44" s="7"/>
      <c r="N44" s="29">
        <v>0.2</v>
      </c>
      <c r="R44" s="7">
        <v>491</v>
      </c>
    </row>
    <row r="45" spans="1:18" ht="45" customHeight="1" x14ac:dyDescent="0.25">
      <c r="A45" s="7" t="s">
        <v>61</v>
      </c>
      <c r="B45" s="30"/>
      <c r="C45" s="30"/>
      <c r="D45" s="84" t="s">
        <v>93</v>
      </c>
      <c r="E45" s="84"/>
      <c r="F45" s="84"/>
      <c r="G45" s="84"/>
      <c r="H45" s="84"/>
      <c r="I45" s="84"/>
      <c r="J45" s="84"/>
      <c r="K45" s="30"/>
    </row>
    <row r="46" spans="1:18" hidden="1" x14ac:dyDescent="0.25">
      <c r="A46" s="7" t="s">
        <v>63</v>
      </c>
    </row>
    <row r="47" spans="1:18" ht="16.5" x14ac:dyDescent="0.25">
      <c r="A47" s="7">
        <v>9</v>
      </c>
      <c r="B47" s="25" t="s">
        <v>94</v>
      </c>
      <c r="C47" s="25"/>
      <c r="D47" s="82" t="s">
        <v>95</v>
      </c>
      <c r="E47" s="83"/>
      <c r="F47" s="83"/>
      <c r="G47" s="26" t="s">
        <v>84</v>
      </c>
      <c r="H47" s="32"/>
      <c r="I47" s="32"/>
      <c r="J47" s="28"/>
      <c r="K47" s="28">
        <f>IF(AND(H47= "",I47= ""), 0, ROUND(ROUND(J47, 2) * ROUND(IF(I47="",H47,I47),  2), 2))</f>
        <v>0</v>
      </c>
      <c r="L47" s="7"/>
      <c r="N47" s="29">
        <v>0.2</v>
      </c>
      <c r="R47" s="7">
        <v>491</v>
      </c>
    </row>
    <row r="48" spans="1:18" ht="45" customHeight="1" x14ac:dyDescent="0.25">
      <c r="A48" s="7" t="s">
        <v>61</v>
      </c>
      <c r="B48" s="30"/>
      <c r="C48" s="30"/>
      <c r="D48" s="84" t="s">
        <v>96</v>
      </c>
      <c r="E48" s="84"/>
      <c r="F48" s="84"/>
      <c r="G48" s="84"/>
      <c r="H48" s="84"/>
      <c r="I48" s="84"/>
      <c r="J48" s="84"/>
      <c r="K48" s="30"/>
    </row>
    <row r="49" spans="1:18" hidden="1" x14ac:dyDescent="0.25">
      <c r="A49" s="7" t="s">
        <v>63</v>
      </c>
    </row>
    <row r="50" spans="1:18" ht="16.5" x14ac:dyDescent="0.25">
      <c r="A50" s="7">
        <v>9</v>
      </c>
      <c r="B50" s="25" t="s">
        <v>97</v>
      </c>
      <c r="C50" s="25"/>
      <c r="D50" s="82" t="s">
        <v>98</v>
      </c>
      <c r="E50" s="83"/>
      <c r="F50" s="83"/>
      <c r="G50" s="26" t="s">
        <v>17</v>
      </c>
      <c r="H50" s="31"/>
      <c r="I50" s="31"/>
      <c r="J50" s="28"/>
      <c r="K50" s="28">
        <f>IF(AND(H50= "",I50= ""), 0, ROUND(ROUND(J50, 2) * ROUND(IF(I50="",H50,I50),  0), 2))</f>
        <v>0</v>
      </c>
      <c r="L50" s="7"/>
      <c r="N50" s="29">
        <v>0.2</v>
      </c>
      <c r="R50" s="7">
        <v>491</v>
      </c>
    </row>
    <row r="51" spans="1:18" ht="45" customHeight="1" x14ac:dyDescent="0.25">
      <c r="A51" s="7" t="s">
        <v>61</v>
      </c>
      <c r="B51" s="30"/>
      <c r="C51" s="30"/>
      <c r="D51" s="84" t="s">
        <v>99</v>
      </c>
      <c r="E51" s="84"/>
      <c r="F51" s="84"/>
      <c r="G51" s="84"/>
      <c r="H51" s="84"/>
      <c r="I51" s="84"/>
      <c r="J51" s="84"/>
      <c r="K51" s="30"/>
    </row>
    <row r="52" spans="1:18" hidden="1" x14ac:dyDescent="0.25">
      <c r="A52" s="7" t="s">
        <v>63</v>
      </c>
    </row>
    <row r="53" spans="1:18" ht="16.5" x14ac:dyDescent="0.25">
      <c r="A53" s="7">
        <v>9</v>
      </c>
      <c r="B53" s="25" t="s">
        <v>100</v>
      </c>
      <c r="C53" s="25"/>
      <c r="D53" s="82" t="s">
        <v>101</v>
      </c>
      <c r="E53" s="83"/>
      <c r="F53" s="83"/>
      <c r="G53" s="26" t="s">
        <v>84</v>
      </c>
      <c r="H53" s="32"/>
      <c r="I53" s="32"/>
      <c r="J53" s="28"/>
      <c r="K53" s="28">
        <f>IF(AND(H53= "",I53= ""), 0, ROUND(ROUND(J53, 2) * ROUND(IF(I53="",H53,I53),  2), 2))</f>
        <v>0</v>
      </c>
      <c r="L53" s="7"/>
      <c r="N53" s="29">
        <v>0.2</v>
      </c>
      <c r="R53" s="7">
        <v>491</v>
      </c>
    </row>
    <row r="54" spans="1:18" ht="45" customHeight="1" x14ac:dyDescent="0.25">
      <c r="A54" s="7" t="s">
        <v>61</v>
      </c>
      <c r="B54" s="30"/>
      <c r="C54" s="30"/>
      <c r="D54" s="84" t="s">
        <v>99</v>
      </c>
      <c r="E54" s="84"/>
      <c r="F54" s="84"/>
      <c r="G54" s="84"/>
      <c r="H54" s="84"/>
      <c r="I54" s="84"/>
      <c r="J54" s="84"/>
      <c r="K54" s="30"/>
    </row>
    <row r="55" spans="1:18" hidden="1" x14ac:dyDescent="0.25">
      <c r="A55" s="7" t="s">
        <v>63</v>
      </c>
    </row>
    <row r="56" spans="1:18" ht="16.5" x14ac:dyDescent="0.25">
      <c r="A56" s="7">
        <v>9</v>
      </c>
      <c r="B56" s="25" t="s">
        <v>102</v>
      </c>
      <c r="C56" s="25"/>
      <c r="D56" s="82" t="s">
        <v>103</v>
      </c>
      <c r="E56" s="83"/>
      <c r="F56" s="83"/>
      <c r="G56" s="26" t="s">
        <v>84</v>
      </c>
      <c r="H56" s="32"/>
      <c r="I56" s="32"/>
      <c r="J56" s="28"/>
      <c r="K56" s="28">
        <f>IF(AND(H56= "",I56= ""), 0, ROUND(ROUND(J56, 2) * ROUND(IF(I56="",H56,I56),  2), 2))</f>
        <v>0</v>
      </c>
      <c r="L56" s="7"/>
      <c r="N56" s="29">
        <v>0.2</v>
      </c>
      <c r="R56" s="7">
        <v>491</v>
      </c>
    </row>
    <row r="57" spans="1:18" ht="45" customHeight="1" x14ac:dyDescent="0.25">
      <c r="A57" s="7" t="s">
        <v>61</v>
      </c>
      <c r="B57" s="30"/>
      <c r="C57" s="30"/>
      <c r="D57" s="84" t="s">
        <v>99</v>
      </c>
      <c r="E57" s="84"/>
      <c r="F57" s="84"/>
      <c r="G57" s="84"/>
      <c r="H57" s="84"/>
      <c r="I57" s="84"/>
      <c r="J57" s="84"/>
      <c r="K57" s="30"/>
    </row>
    <row r="58" spans="1:18" hidden="1" x14ac:dyDescent="0.25">
      <c r="A58" s="7" t="s">
        <v>63</v>
      </c>
    </row>
    <row r="59" spans="1:18" hidden="1" x14ac:dyDescent="0.25">
      <c r="A59" s="7" t="s">
        <v>79</v>
      </c>
    </row>
    <row r="60" spans="1:18" ht="18" x14ac:dyDescent="0.25">
      <c r="A60" s="7">
        <v>5</v>
      </c>
      <c r="B60" s="17" t="s">
        <v>104</v>
      </c>
      <c r="C60" s="17"/>
      <c r="D60" s="81" t="s">
        <v>105</v>
      </c>
      <c r="E60" s="81"/>
      <c r="F60" s="81"/>
      <c r="G60" s="23"/>
      <c r="H60" s="23"/>
      <c r="I60" s="23"/>
      <c r="J60" s="23"/>
      <c r="K60" s="24"/>
      <c r="L60" s="7"/>
    </row>
    <row r="61" spans="1:18" ht="16.5" x14ac:dyDescent="0.25">
      <c r="A61" s="7">
        <v>9</v>
      </c>
      <c r="B61" s="25" t="s">
        <v>106</v>
      </c>
      <c r="C61" s="25"/>
      <c r="D61" s="82" t="s">
        <v>107</v>
      </c>
      <c r="E61" s="83"/>
      <c r="F61" s="83"/>
      <c r="G61" s="26" t="s">
        <v>17</v>
      </c>
      <c r="H61" s="31"/>
      <c r="I61" s="31"/>
      <c r="J61" s="28"/>
      <c r="K61" s="28">
        <f>IF(AND(H61= "",I61= ""), 0, ROUND(ROUND(J61, 2) * ROUND(IF(I61="",H61,I61),  0), 2))</f>
        <v>0</v>
      </c>
      <c r="L61" s="7"/>
      <c r="N61" s="29">
        <v>0.2</v>
      </c>
      <c r="R61" s="7">
        <v>491</v>
      </c>
    </row>
    <row r="62" spans="1:18" ht="45" customHeight="1" x14ac:dyDescent="0.25">
      <c r="A62" s="7" t="s">
        <v>61</v>
      </c>
      <c r="B62" s="30"/>
      <c r="C62" s="30"/>
      <c r="D62" s="84" t="s">
        <v>108</v>
      </c>
      <c r="E62" s="84"/>
      <c r="F62" s="84"/>
      <c r="G62" s="84"/>
      <c r="H62" s="84"/>
      <c r="I62" s="84"/>
      <c r="J62" s="84"/>
      <c r="K62" s="30"/>
    </row>
    <row r="63" spans="1:18" hidden="1" x14ac:dyDescent="0.25">
      <c r="A63" s="7" t="s">
        <v>63</v>
      </c>
    </row>
    <row r="64" spans="1:18" ht="16.5" x14ac:dyDescent="0.25">
      <c r="A64" s="7">
        <v>9</v>
      </c>
      <c r="B64" s="25" t="s">
        <v>109</v>
      </c>
      <c r="C64" s="25"/>
      <c r="D64" s="82" t="s">
        <v>110</v>
      </c>
      <c r="E64" s="83"/>
      <c r="F64" s="83"/>
      <c r="G64" s="26" t="s">
        <v>17</v>
      </c>
      <c r="H64" s="31"/>
      <c r="I64" s="31"/>
      <c r="J64" s="28"/>
      <c r="K64" s="28">
        <f>IF(AND(H64= "",I64= ""), 0, ROUND(ROUND(J64, 2) * ROUND(IF(I64="",H64,I64),  0), 2))</f>
        <v>0</v>
      </c>
      <c r="L64" s="7"/>
      <c r="N64" s="29">
        <v>0.2</v>
      </c>
      <c r="R64" s="7">
        <v>491</v>
      </c>
    </row>
    <row r="65" spans="1:18" ht="45" customHeight="1" x14ac:dyDescent="0.25">
      <c r="A65" s="7" t="s">
        <v>61</v>
      </c>
      <c r="B65" s="30"/>
      <c r="C65" s="30"/>
      <c r="D65" s="84" t="s">
        <v>111</v>
      </c>
      <c r="E65" s="84"/>
      <c r="F65" s="84"/>
      <c r="G65" s="84"/>
      <c r="H65" s="84"/>
      <c r="I65" s="84"/>
      <c r="J65" s="84"/>
      <c r="K65" s="30"/>
    </row>
    <row r="66" spans="1:18" hidden="1" x14ac:dyDescent="0.25">
      <c r="A66" s="7" t="s">
        <v>63</v>
      </c>
    </row>
    <row r="67" spans="1:18" ht="16.5" x14ac:dyDescent="0.25">
      <c r="A67" s="7">
        <v>9</v>
      </c>
      <c r="B67" s="25" t="s">
        <v>112</v>
      </c>
      <c r="C67" s="25"/>
      <c r="D67" s="82" t="s">
        <v>113</v>
      </c>
      <c r="E67" s="83"/>
      <c r="F67" s="83"/>
      <c r="G67" s="26" t="s">
        <v>17</v>
      </c>
      <c r="H67" s="31"/>
      <c r="I67" s="31"/>
      <c r="J67" s="28"/>
      <c r="K67" s="28">
        <f>IF(AND(H67= "",I67= ""), 0, ROUND(ROUND(J67, 2) * ROUND(IF(I67="",H67,I67),  0), 2))</f>
        <v>0</v>
      </c>
      <c r="L67" s="7"/>
      <c r="N67" s="29">
        <v>0.2</v>
      </c>
      <c r="R67" s="7">
        <v>491</v>
      </c>
    </row>
    <row r="68" spans="1:18" ht="45" customHeight="1" x14ac:dyDescent="0.25">
      <c r="A68" s="7" t="s">
        <v>61</v>
      </c>
      <c r="B68" s="30"/>
      <c r="C68" s="30"/>
      <c r="D68" s="84" t="s">
        <v>114</v>
      </c>
      <c r="E68" s="84"/>
      <c r="F68" s="84"/>
      <c r="G68" s="84"/>
      <c r="H68" s="84"/>
      <c r="I68" s="84"/>
      <c r="J68" s="84"/>
      <c r="K68" s="30"/>
    </row>
    <row r="69" spans="1:18" hidden="1" x14ac:dyDescent="0.25">
      <c r="A69" s="7" t="s">
        <v>63</v>
      </c>
    </row>
    <row r="70" spans="1:18" ht="16.5" x14ac:dyDescent="0.25">
      <c r="A70" s="7">
        <v>9</v>
      </c>
      <c r="B70" s="25" t="s">
        <v>115</v>
      </c>
      <c r="C70" s="25"/>
      <c r="D70" s="82" t="s">
        <v>116</v>
      </c>
      <c r="E70" s="83"/>
      <c r="F70" s="83"/>
      <c r="G70" s="26" t="s">
        <v>84</v>
      </c>
      <c r="H70" s="32"/>
      <c r="I70" s="32"/>
      <c r="J70" s="28"/>
      <c r="K70" s="28">
        <f>IF(AND(H70= "",I70= ""), 0, ROUND(ROUND(J70, 2) * ROUND(IF(I70="",H70,I70),  2), 2))</f>
        <v>0</v>
      </c>
      <c r="L70" s="7"/>
      <c r="N70" s="29">
        <v>0.2</v>
      </c>
      <c r="R70" s="7">
        <v>491</v>
      </c>
    </row>
    <row r="71" spans="1:18" ht="45" customHeight="1" x14ac:dyDescent="0.25">
      <c r="A71" s="7" t="s">
        <v>61</v>
      </c>
      <c r="B71" s="30"/>
      <c r="C71" s="30"/>
      <c r="D71" s="84" t="s">
        <v>117</v>
      </c>
      <c r="E71" s="84"/>
      <c r="F71" s="84"/>
      <c r="G71" s="84"/>
      <c r="H71" s="84"/>
      <c r="I71" s="84"/>
      <c r="J71" s="84"/>
      <c r="K71" s="30"/>
    </row>
    <row r="72" spans="1:18" hidden="1" x14ac:dyDescent="0.25">
      <c r="A72" s="7" t="s">
        <v>63</v>
      </c>
    </row>
    <row r="73" spans="1:18" ht="16.5" x14ac:dyDescent="0.25">
      <c r="A73" s="7">
        <v>9</v>
      </c>
      <c r="B73" s="25" t="s">
        <v>118</v>
      </c>
      <c r="C73" s="25"/>
      <c r="D73" s="82" t="s">
        <v>119</v>
      </c>
      <c r="E73" s="83"/>
      <c r="F73" s="83"/>
      <c r="G73" s="26" t="s">
        <v>17</v>
      </c>
      <c r="H73" s="31"/>
      <c r="I73" s="31"/>
      <c r="J73" s="28"/>
      <c r="K73" s="28">
        <f>IF(AND(H73= "",I73= ""), 0, ROUND(ROUND(J73, 2) * ROUND(IF(I73="",H73,I73),  0), 2))</f>
        <v>0</v>
      </c>
      <c r="L73" s="7"/>
      <c r="N73" s="29">
        <v>0.2</v>
      </c>
      <c r="R73" s="7">
        <v>491</v>
      </c>
    </row>
    <row r="74" spans="1:18" ht="45" customHeight="1" x14ac:dyDescent="0.25">
      <c r="A74" s="7" t="s">
        <v>61</v>
      </c>
      <c r="B74" s="30"/>
      <c r="C74" s="30"/>
      <c r="D74" s="84" t="s">
        <v>120</v>
      </c>
      <c r="E74" s="84"/>
      <c r="F74" s="84"/>
      <c r="G74" s="84"/>
      <c r="H74" s="84"/>
      <c r="I74" s="84"/>
      <c r="J74" s="84"/>
      <c r="K74" s="30"/>
    </row>
    <row r="75" spans="1:18" hidden="1" x14ac:dyDescent="0.25">
      <c r="A75" s="7" t="s">
        <v>63</v>
      </c>
    </row>
    <row r="76" spans="1:18" ht="16.5" x14ac:dyDescent="0.25">
      <c r="A76" s="7">
        <v>9</v>
      </c>
      <c r="B76" s="25" t="s">
        <v>121</v>
      </c>
      <c r="C76" s="25"/>
      <c r="D76" s="82" t="s">
        <v>122</v>
      </c>
      <c r="E76" s="83"/>
      <c r="F76" s="83"/>
      <c r="G76" s="26" t="s">
        <v>84</v>
      </c>
      <c r="H76" s="32"/>
      <c r="I76" s="32"/>
      <c r="J76" s="28"/>
      <c r="K76" s="28">
        <f>IF(AND(H76= "",I76= ""), 0, ROUND(ROUND(J76, 2) * ROUND(IF(I76="",H76,I76),  2), 2))</f>
        <v>0</v>
      </c>
      <c r="L76" s="7"/>
      <c r="N76" s="29">
        <v>0.2</v>
      </c>
      <c r="R76" s="7">
        <v>491</v>
      </c>
    </row>
    <row r="77" spans="1:18" ht="56.25" customHeight="1" x14ac:dyDescent="0.25">
      <c r="A77" s="7" t="s">
        <v>61</v>
      </c>
      <c r="B77" s="30"/>
      <c r="C77" s="30"/>
      <c r="D77" s="84" t="s">
        <v>123</v>
      </c>
      <c r="E77" s="84"/>
      <c r="F77" s="84"/>
      <c r="G77" s="84"/>
      <c r="H77" s="84"/>
      <c r="I77" s="84"/>
      <c r="J77" s="84"/>
      <c r="K77" s="30"/>
    </row>
    <row r="78" spans="1:18" hidden="1" x14ac:dyDescent="0.25">
      <c r="A78" s="7" t="s">
        <v>63</v>
      </c>
    </row>
    <row r="79" spans="1:18" ht="22.5" customHeight="1" x14ac:dyDescent="0.25">
      <c r="A79" s="7">
        <v>9</v>
      </c>
      <c r="B79" s="25" t="s">
        <v>124</v>
      </c>
      <c r="C79" s="25"/>
      <c r="D79" s="82" t="s">
        <v>125</v>
      </c>
      <c r="E79" s="83"/>
      <c r="F79" s="83"/>
      <c r="G79" s="26" t="s">
        <v>16</v>
      </c>
      <c r="H79" s="32"/>
      <c r="I79" s="32"/>
      <c r="J79" s="28"/>
      <c r="K79" s="28">
        <f>IF(AND(H79= "",I79= ""), 0, ROUND(ROUND(J79, 2) * ROUND(IF(I79="",H79,I79),  2), 2))</f>
        <v>0</v>
      </c>
      <c r="L79" s="7"/>
      <c r="N79" s="29">
        <v>0.2</v>
      </c>
      <c r="R79" s="7">
        <v>491</v>
      </c>
    </row>
    <row r="80" spans="1:18" ht="56.25" customHeight="1" x14ac:dyDescent="0.25">
      <c r="A80" s="7" t="s">
        <v>61</v>
      </c>
      <c r="B80" s="30"/>
      <c r="C80" s="30"/>
      <c r="D80" s="84" t="s">
        <v>126</v>
      </c>
      <c r="E80" s="84"/>
      <c r="F80" s="84"/>
      <c r="G80" s="84"/>
      <c r="H80" s="84"/>
      <c r="I80" s="84"/>
      <c r="J80" s="84"/>
      <c r="K80" s="30"/>
    </row>
    <row r="81" spans="1:18" hidden="1" x14ac:dyDescent="0.25">
      <c r="A81" s="7" t="s">
        <v>63</v>
      </c>
    </row>
    <row r="82" spans="1:18" ht="16.5" x14ac:dyDescent="0.25">
      <c r="A82" s="7">
        <v>9</v>
      </c>
      <c r="B82" s="25" t="s">
        <v>127</v>
      </c>
      <c r="C82" s="25"/>
      <c r="D82" s="82" t="s">
        <v>128</v>
      </c>
      <c r="E82" s="83"/>
      <c r="F82" s="83"/>
      <c r="G82" s="26" t="s">
        <v>17</v>
      </c>
      <c r="H82" s="31"/>
      <c r="I82" s="31"/>
      <c r="J82" s="28"/>
      <c r="K82" s="28">
        <f>IF(AND(H82= "",I82= ""), 0, ROUND(ROUND(J82, 2) * ROUND(IF(I82="",H82,I82),  0), 2))</f>
        <v>0</v>
      </c>
      <c r="L82" s="7"/>
      <c r="N82" s="29">
        <v>0.2</v>
      </c>
      <c r="R82" s="7">
        <v>491</v>
      </c>
    </row>
    <row r="83" spans="1:18" ht="45" customHeight="1" x14ac:dyDescent="0.25">
      <c r="A83" s="7" t="s">
        <v>61</v>
      </c>
      <c r="B83" s="30"/>
      <c r="C83" s="30"/>
      <c r="D83" s="84" t="s">
        <v>129</v>
      </c>
      <c r="E83" s="84"/>
      <c r="F83" s="84"/>
      <c r="G83" s="84"/>
      <c r="H83" s="84"/>
      <c r="I83" s="84"/>
      <c r="J83" s="84"/>
      <c r="K83" s="30"/>
    </row>
    <row r="84" spans="1:18" hidden="1" x14ac:dyDescent="0.25">
      <c r="A84" s="7" t="s">
        <v>63</v>
      </c>
    </row>
    <row r="85" spans="1:18" hidden="1" x14ac:dyDescent="0.25">
      <c r="A85" s="7" t="s">
        <v>79</v>
      </c>
    </row>
    <row r="86" spans="1:18" ht="18" x14ac:dyDescent="0.25">
      <c r="A86" s="7">
        <v>5</v>
      </c>
      <c r="B86" s="17" t="s">
        <v>130</v>
      </c>
      <c r="C86" s="17"/>
      <c r="D86" s="81" t="s">
        <v>131</v>
      </c>
      <c r="E86" s="81"/>
      <c r="F86" s="81"/>
      <c r="G86" s="23"/>
      <c r="H86" s="23"/>
      <c r="I86" s="23"/>
      <c r="J86" s="23"/>
      <c r="K86" s="24"/>
      <c r="L86" s="7"/>
    </row>
    <row r="87" spans="1:18" ht="16.5" x14ac:dyDescent="0.25">
      <c r="A87" s="7">
        <v>9</v>
      </c>
      <c r="B87" s="25" t="s">
        <v>132</v>
      </c>
      <c r="C87" s="25"/>
      <c r="D87" s="82" t="s">
        <v>133</v>
      </c>
      <c r="E87" s="83"/>
      <c r="F87" s="83"/>
      <c r="G87" s="26" t="s">
        <v>17</v>
      </c>
      <c r="H87" s="31"/>
      <c r="I87" s="31"/>
      <c r="J87" s="28"/>
      <c r="K87" s="28">
        <f>IF(AND(H87= "",I87= ""), 0, ROUND(ROUND(J87, 2) * ROUND(IF(I87="",H87,I87),  0), 2))</f>
        <v>0</v>
      </c>
      <c r="L87" s="7"/>
      <c r="N87" s="29">
        <v>0.2</v>
      </c>
      <c r="R87" s="7">
        <v>491</v>
      </c>
    </row>
    <row r="88" spans="1:18" ht="67.5" customHeight="1" x14ac:dyDescent="0.25">
      <c r="A88" s="7" t="s">
        <v>61</v>
      </c>
      <c r="B88" s="30"/>
      <c r="C88" s="30"/>
      <c r="D88" s="84" t="s">
        <v>134</v>
      </c>
      <c r="E88" s="84"/>
      <c r="F88" s="84"/>
      <c r="G88" s="84"/>
      <c r="H88" s="84"/>
      <c r="I88" s="84"/>
      <c r="J88" s="84"/>
      <c r="K88" s="30"/>
    </row>
    <row r="89" spans="1:18" hidden="1" x14ac:dyDescent="0.25">
      <c r="A89" s="7" t="s">
        <v>63</v>
      </c>
    </row>
    <row r="90" spans="1:18" ht="16.5" x14ac:dyDescent="0.25">
      <c r="A90" s="7">
        <v>9</v>
      </c>
      <c r="B90" s="25" t="s">
        <v>135</v>
      </c>
      <c r="C90" s="25"/>
      <c r="D90" s="82" t="s">
        <v>136</v>
      </c>
      <c r="E90" s="83"/>
      <c r="F90" s="83"/>
      <c r="G90" s="26" t="s">
        <v>17</v>
      </c>
      <c r="H90" s="31"/>
      <c r="I90" s="31"/>
      <c r="J90" s="28"/>
      <c r="K90" s="28">
        <f>IF(AND(H90= "",I90= ""), 0, ROUND(ROUND(J90, 2) * ROUND(IF(I90="",H90,I90),  0), 2))</f>
        <v>0</v>
      </c>
      <c r="L90" s="7"/>
      <c r="N90" s="29">
        <v>0.2</v>
      </c>
      <c r="R90" s="7">
        <v>491</v>
      </c>
    </row>
    <row r="91" spans="1:18" ht="56.25" customHeight="1" x14ac:dyDescent="0.25">
      <c r="A91" s="7" t="s">
        <v>61</v>
      </c>
      <c r="B91" s="30"/>
      <c r="C91" s="30"/>
      <c r="D91" s="84" t="s">
        <v>137</v>
      </c>
      <c r="E91" s="84"/>
      <c r="F91" s="84"/>
      <c r="G91" s="84"/>
      <c r="H91" s="84"/>
      <c r="I91" s="84"/>
      <c r="J91" s="84"/>
      <c r="K91" s="30"/>
    </row>
    <row r="92" spans="1:18" hidden="1" x14ac:dyDescent="0.25">
      <c r="A92" s="7" t="s">
        <v>63</v>
      </c>
    </row>
    <row r="93" spans="1:18" hidden="1" x14ac:dyDescent="0.25">
      <c r="A93" s="7" t="s">
        <v>79</v>
      </c>
    </row>
    <row r="94" spans="1:18" ht="18" x14ac:dyDescent="0.25">
      <c r="A94" s="7">
        <v>5</v>
      </c>
      <c r="B94" s="17" t="s">
        <v>138</v>
      </c>
      <c r="C94" s="17"/>
      <c r="D94" s="81" t="s">
        <v>139</v>
      </c>
      <c r="E94" s="81"/>
      <c r="F94" s="81"/>
      <c r="G94" s="23"/>
      <c r="H94" s="23"/>
      <c r="I94" s="23"/>
      <c r="J94" s="23"/>
      <c r="K94" s="24"/>
      <c r="L94" s="7"/>
    </row>
    <row r="95" spans="1:18" ht="16.5" x14ac:dyDescent="0.25">
      <c r="A95" s="7">
        <v>9</v>
      </c>
      <c r="B95" s="25" t="s">
        <v>140</v>
      </c>
      <c r="C95" s="25"/>
      <c r="D95" s="82" t="s">
        <v>141</v>
      </c>
      <c r="E95" s="83"/>
      <c r="F95" s="83"/>
      <c r="G95" s="26" t="s">
        <v>84</v>
      </c>
      <c r="H95" s="32"/>
      <c r="I95" s="32"/>
      <c r="J95" s="28"/>
      <c r="K95" s="28">
        <f>IF(AND(H95= "",I95= ""), 0, ROUND(ROUND(J95, 2) * ROUND(IF(I95="",H95,I95),  2), 2))</f>
        <v>0</v>
      </c>
      <c r="L95" s="7"/>
      <c r="N95" s="29">
        <v>0.2</v>
      </c>
      <c r="R95" s="7">
        <v>491</v>
      </c>
    </row>
    <row r="96" spans="1:18" ht="67.5" customHeight="1" x14ac:dyDescent="0.25">
      <c r="A96" s="7" t="s">
        <v>61</v>
      </c>
      <c r="B96" s="30"/>
      <c r="C96" s="30"/>
      <c r="D96" s="84" t="s">
        <v>142</v>
      </c>
      <c r="E96" s="84"/>
      <c r="F96" s="84"/>
      <c r="G96" s="84"/>
      <c r="H96" s="84"/>
      <c r="I96" s="84"/>
      <c r="J96" s="84"/>
      <c r="K96" s="30"/>
    </row>
    <row r="97" spans="1:18" hidden="1" x14ac:dyDescent="0.25">
      <c r="A97" s="7" t="s">
        <v>63</v>
      </c>
    </row>
    <row r="98" spans="1:18" ht="16.5" x14ac:dyDescent="0.25">
      <c r="A98" s="7">
        <v>9</v>
      </c>
      <c r="B98" s="25" t="s">
        <v>143</v>
      </c>
      <c r="C98" s="25"/>
      <c r="D98" s="82" t="s">
        <v>144</v>
      </c>
      <c r="E98" s="83"/>
      <c r="F98" s="83"/>
      <c r="G98" s="26" t="s">
        <v>17</v>
      </c>
      <c r="H98" s="31"/>
      <c r="I98" s="31"/>
      <c r="J98" s="28"/>
      <c r="K98" s="28">
        <f>IF(AND(H98= "",I98= ""), 0, ROUND(ROUND(J98, 2) * ROUND(IF(I98="",H98,I98),  0), 2))</f>
        <v>0</v>
      </c>
      <c r="L98" s="7"/>
      <c r="N98" s="29">
        <v>0.2</v>
      </c>
      <c r="R98" s="7">
        <v>491</v>
      </c>
    </row>
    <row r="99" spans="1:18" ht="67.5" customHeight="1" x14ac:dyDescent="0.25">
      <c r="A99" s="7" t="s">
        <v>61</v>
      </c>
      <c r="B99" s="30"/>
      <c r="C99" s="30"/>
      <c r="D99" s="84" t="s">
        <v>145</v>
      </c>
      <c r="E99" s="84"/>
      <c r="F99" s="84"/>
      <c r="G99" s="84"/>
      <c r="H99" s="84"/>
      <c r="I99" s="84"/>
      <c r="J99" s="84"/>
      <c r="K99" s="30"/>
    </row>
    <row r="100" spans="1:18" hidden="1" x14ac:dyDescent="0.25">
      <c r="A100" s="7" t="s">
        <v>63</v>
      </c>
    </row>
    <row r="101" spans="1:18" hidden="1" x14ac:dyDescent="0.25">
      <c r="A101" s="7" t="s">
        <v>79</v>
      </c>
    </row>
    <row r="102" spans="1:18" hidden="1" x14ac:dyDescent="0.25">
      <c r="A102" s="7" t="s">
        <v>146</v>
      </c>
    </row>
    <row r="103" spans="1:18" x14ac:dyDescent="0.25">
      <c r="A103" s="7" t="s">
        <v>48</v>
      </c>
      <c r="B103" s="20"/>
      <c r="C103" s="20"/>
      <c r="D103" s="65"/>
      <c r="E103" s="65"/>
      <c r="F103" s="65"/>
      <c r="K103" s="20"/>
    </row>
    <row r="104" spans="1:18" x14ac:dyDescent="0.25">
      <c r="B104" s="20"/>
      <c r="C104" s="20"/>
      <c r="D104" s="68" t="s">
        <v>53</v>
      </c>
      <c r="E104" s="69"/>
      <c r="F104" s="69"/>
      <c r="G104" s="66"/>
      <c r="H104" s="66"/>
      <c r="I104" s="66"/>
      <c r="J104" s="66"/>
      <c r="K104" s="67"/>
    </row>
    <row r="105" spans="1:18" x14ac:dyDescent="0.25">
      <c r="B105" s="20"/>
      <c r="C105" s="20"/>
      <c r="D105" s="71"/>
      <c r="E105" s="45"/>
      <c r="F105" s="45"/>
      <c r="G105" s="45"/>
      <c r="H105" s="45"/>
      <c r="I105" s="45"/>
      <c r="J105" s="45"/>
      <c r="K105" s="70"/>
    </row>
    <row r="106" spans="1:18" x14ac:dyDescent="0.25">
      <c r="B106" s="20"/>
      <c r="C106" s="20"/>
      <c r="D106" s="74" t="s">
        <v>49</v>
      </c>
      <c r="E106" s="75"/>
      <c r="F106" s="75"/>
      <c r="G106" s="72">
        <f>SUMIF(L14:L103, IF(L13="","",L13), K14:K103)</f>
        <v>0</v>
      </c>
      <c r="H106" s="72"/>
      <c r="I106" s="72"/>
      <c r="J106" s="72"/>
      <c r="K106" s="73"/>
    </row>
    <row r="107" spans="1:18" hidden="1" x14ac:dyDescent="0.25">
      <c r="B107" s="20"/>
      <c r="C107" s="20"/>
      <c r="D107" s="78" t="s">
        <v>50</v>
      </c>
      <c r="E107" s="79"/>
      <c r="F107" s="79"/>
      <c r="G107" s="76">
        <f>ROUND(SUMIF(L14:L103, IF(L13="","",L13), K14:K103) * 0.2, 2)</f>
        <v>0</v>
      </c>
      <c r="H107" s="76"/>
      <c r="I107" s="76"/>
      <c r="J107" s="76"/>
      <c r="K107" s="77"/>
    </row>
    <row r="108" spans="1:18" hidden="1" x14ac:dyDescent="0.25">
      <c r="B108" s="20"/>
      <c r="C108" s="20"/>
      <c r="D108" s="74" t="s">
        <v>51</v>
      </c>
      <c r="E108" s="75"/>
      <c r="F108" s="75"/>
      <c r="G108" s="72">
        <f>SUM(G106:G107)</f>
        <v>0</v>
      </c>
      <c r="H108" s="72"/>
      <c r="I108" s="72"/>
      <c r="J108" s="72"/>
      <c r="K108" s="73"/>
    </row>
    <row r="109" spans="1:18" ht="47.25" customHeight="1" x14ac:dyDescent="0.25">
      <c r="A109" s="7">
        <v>3</v>
      </c>
      <c r="B109" s="17" t="s">
        <v>147</v>
      </c>
      <c r="C109" s="17"/>
      <c r="D109" s="64" t="s">
        <v>148</v>
      </c>
      <c r="E109" s="64"/>
      <c r="F109" s="64"/>
      <c r="G109" s="18"/>
      <c r="H109" s="18"/>
      <c r="I109" s="18"/>
      <c r="J109" s="18"/>
      <c r="K109" s="19"/>
      <c r="L109" s="7"/>
    </row>
    <row r="110" spans="1:18" x14ac:dyDescent="0.25">
      <c r="A110" s="7">
        <v>9</v>
      </c>
      <c r="B110" s="25" t="s">
        <v>149</v>
      </c>
      <c r="C110" s="25"/>
      <c r="D110" s="82" t="s">
        <v>150</v>
      </c>
      <c r="E110" s="83"/>
      <c r="F110" s="83"/>
      <c r="G110" s="26" t="s">
        <v>17</v>
      </c>
      <c r="H110" s="31"/>
      <c r="I110" s="31"/>
      <c r="J110" s="28"/>
      <c r="K110" s="28">
        <f>IF(AND(H110= "",I110= ""), 0, ROUND(ROUND(J110, 2) * ROUND(IF(I110="",H110,I110),  0), 2))</f>
        <v>0</v>
      </c>
      <c r="L110" s="7"/>
      <c r="N110" s="29">
        <v>0.2</v>
      </c>
      <c r="R110" s="7">
        <v>491</v>
      </c>
    </row>
    <row r="111" spans="1:18" hidden="1" x14ac:dyDescent="0.25">
      <c r="A111" s="7" t="s">
        <v>63</v>
      </c>
    </row>
    <row r="112" spans="1:18" x14ac:dyDescent="0.25">
      <c r="A112" s="7">
        <v>8</v>
      </c>
      <c r="B112" s="25" t="s">
        <v>151</v>
      </c>
      <c r="C112" s="25"/>
      <c r="D112" s="86" t="s">
        <v>152</v>
      </c>
      <c r="E112" s="86"/>
      <c r="F112" s="86"/>
      <c r="K112" s="33"/>
      <c r="L112" s="7"/>
    </row>
    <row r="113" spans="1:18" hidden="1" x14ac:dyDescent="0.25">
      <c r="A113" s="7" t="s">
        <v>153</v>
      </c>
    </row>
    <row r="114" spans="1:18" x14ac:dyDescent="0.25">
      <c r="A114" s="7">
        <v>8</v>
      </c>
      <c r="B114" s="25" t="s">
        <v>154</v>
      </c>
      <c r="C114" s="25"/>
      <c r="D114" s="86" t="s">
        <v>155</v>
      </c>
      <c r="E114" s="86"/>
      <c r="F114" s="86"/>
      <c r="K114" s="33"/>
      <c r="L114" s="7"/>
    </row>
    <row r="115" spans="1:18" hidden="1" x14ac:dyDescent="0.25">
      <c r="A115" s="7" t="s">
        <v>153</v>
      </c>
    </row>
    <row r="116" spans="1:18" x14ac:dyDescent="0.25">
      <c r="A116" s="7">
        <v>8</v>
      </c>
      <c r="B116" s="25" t="s">
        <v>156</v>
      </c>
      <c r="C116" s="25"/>
      <c r="D116" s="86" t="s">
        <v>157</v>
      </c>
      <c r="E116" s="86"/>
      <c r="F116" s="86"/>
      <c r="K116" s="33"/>
      <c r="L116" s="7"/>
    </row>
    <row r="117" spans="1:18" hidden="1" x14ac:dyDescent="0.25">
      <c r="A117" s="7" t="s">
        <v>153</v>
      </c>
    </row>
    <row r="118" spans="1:18" x14ac:dyDescent="0.25">
      <c r="A118" s="7">
        <v>8</v>
      </c>
      <c r="B118" s="25" t="s">
        <v>158</v>
      </c>
      <c r="C118" s="25"/>
      <c r="D118" s="86" t="s">
        <v>159</v>
      </c>
      <c r="E118" s="86"/>
      <c r="F118" s="86"/>
      <c r="K118" s="33"/>
      <c r="L118" s="7"/>
    </row>
    <row r="119" spans="1:18" hidden="1" x14ac:dyDescent="0.25">
      <c r="A119" s="7" t="s">
        <v>153</v>
      </c>
    </row>
    <row r="120" spans="1:18" x14ac:dyDescent="0.25">
      <c r="A120" s="7">
        <v>9</v>
      </c>
      <c r="B120" s="25" t="s">
        <v>160</v>
      </c>
      <c r="C120" s="25"/>
      <c r="D120" s="82" t="s">
        <v>161</v>
      </c>
      <c r="E120" s="83"/>
      <c r="F120" s="83"/>
      <c r="G120" s="26" t="s">
        <v>17</v>
      </c>
      <c r="H120" s="31"/>
      <c r="I120" s="31"/>
      <c r="J120" s="28"/>
      <c r="K120" s="28">
        <f>IF(AND(H120= "",I120= ""), 0, ROUND(ROUND(J120, 2) * ROUND(IF(I120="",H120,I120),  0), 2))</f>
        <v>0</v>
      </c>
      <c r="L120" s="7"/>
      <c r="N120" s="29">
        <v>0.2</v>
      </c>
      <c r="R120" s="7">
        <v>491</v>
      </c>
    </row>
    <row r="121" spans="1:18" hidden="1" x14ac:dyDescent="0.25">
      <c r="A121" s="7" t="s">
        <v>63</v>
      </c>
    </row>
    <row r="122" spans="1:18" x14ac:dyDescent="0.25">
      <c r="A122" s="7" t="s">
        <v>48</v>
      </c>
      <c r="B122" s="20"/>
      <c r="C122" s="20"/>
      <c r="D122" s="65"/>
      <c r="E122" s="65"/>
      <c r="F122" s="65"/>
      <c r="K122" s="20"/>
    </row>
    <row r="123" spans="1:18" ht="38.25" customHeight="1" x14ac:dyDescent="0.25">
      <c r="B123" s="20"/>
      <c r="C123" s="20"/>
      <c r="D123" s="68" t="s">
        <v>148</v>
      </c>
      <c r="E123" s="69"/>
      <c r="F123" s="69"/>
      <c r="G123" s="66"/>
      <c r="H123" s="66"/>
      <c r="I123" s="66"/>
      <c r="J123" s="66"/>
      <c r="K123" s="67"/>
    </row>
    <row r="124" spans="1:18" x14ac:dyDescent="0.25">
      <c r="B124" s="20"/>
      <c r="C124" s="20"/>
      <c r="D124" s="71"/>
      <c r="E124" s="45"/>
      <c r="F124" s="45"/>
      <c r="G124" s="45"/>
      <c r="H124" s="45"/>
      <c r="I124" s="45"/>
      <c r="J124" s="45"/>
      <c r="K124" s="70"/>
    </row>
    <row r="125" spans="1:18" x14ac:dyDescent="0.25">
      <c r="B125" s="20"/>
      <c r="C125" s="20"/>
      <c r="D125" s="74" t="s">
        <v>49</v>
      </c>
      <c r="E125" s="75"/>
      <c r="F125" s="75"/>
      <c r="G125" s="72">
        <f>SUMIF(L110:L122, IF(L109="","",L109), K110:K122)</f>
        <v>0</v>
      </c>
      <c r="H125" s="72"/>
      <c r="I125" s="72"/>
      <c r="J125" s="72"/>
      <c r="K125" s="73"/>
    </row>
    <row r="126" spans="1:18" hidden="1" x14ac:dyDescent="0.25">
      <c r="B126" s="20"/>
      <c r="C126" s="20"/>
      <c r="D126" s="78" t="s">
        <v>50</v>
      </c>
      <c r="E126" s="79"/>
      <c r="F126" s="79"/>
      <c r="G126" s="76">
        <f>ROUND(SUMIF(L110:L122, IF(L109="","",L109), K110:K122) * 0.2, 2)</f>
        <v>0</v>
      </c>
      <c r="H126" s="76"/>
      <c r="I126" s="76"/>
      <c r="J126" s="76"/>
      <c r="K126" s="77"/>
    </row>
    <row r="127" spans="1:18" hidden="1" x14ac:dyDescent="0.25">
      <c r="B127" s="20"/>
      <c r="C127" s="20"/>
      <c r="D127" s="74" t="s">
        <v>51</v>
      </c>
      <c r="E127" s="75"/>
      <c r="F127" s="75"/>
      <c r="G127" s="72">
        <f>SUM(G125:G126)</f>
        <v>0</v>
      </c>
      <c r="H127" s="72"/>
      <c r="I127" s="72"/>
      <c r="J127" s="72"/>
      <c r="K127" s="73"/>
    </row>
    <row r="128" spans="1:18" ht="15.75" customHeight="1" x14ac:dyDescent="0.25">
      <c r="A128" s="7">
        <v>3</v>
      </c>
      <c r="B128" s="17" t="s">
        <v>162</v>
      </c>
      <c r="C128" s="17"/>
      <c r="D128" s="64" t="s">
        <v>163</v>
      </c>
      <c r="E128" s="64"/>
      <c r="F128" s="64"/>
      <c r="G128" s="18"/>
      <c r="H128" s="18"/>
      <c r="I128" s="18"/>
      <c r="J128" s="18"/>
      <c r="K128" s="19"/>
      <c r="L128" s="7"/>
    </row>
    <row r="129" spans="1:11" x14ac:dyDescent="0.25">
      <c r="A129" s="7" t="s">
        <v>48</v>
      </c>
      <c r="B129" s="20"/>
      <c r="C129" s="20"/>
      <c r="D129" s="65"/>
      <c r="E129" s="65"/>
      <c r="F129" s="65"/>
      <c r="K129" s="20"/>
    </row>
    <row r="130" spans="1:11" x14ac:dyDescent="0.25">
      <c r="B130" s="20"/>
      <c r="C130" s="20"/>
      <c r="D130" s="68" t="s">
        <v>163</v>
      </c>
      <c r="E130" s="69"/>
      <c r="F130" s="69"/>
      <c r="G130" s="66"/>
      <c r="H130" s="66"/>
      <c r="I130" s="66"/>
      <c r="J130" s="66"/>
      <c r="K130" s="67"/>
    </row>
    <row r="131" spans="1:11" x14ac:dyDescent="0.25">
      <c r="B131" s="20"/>
      <c r="C131" s="20"/>
      <c r="D131" s="71"/>
      <c r="E131" s="45"/>
      <c r="F131" s="45"/>
      <c r="G131" s="45"/>
      <c r="H131" s="45"/>
      <c r="I131" s="45"/>
      <c r="J131" s="45"/>
      <c r="K131" s="70"/>
    </row>
    <row r="132" spans="1:11" x14ac:dyDescent="0.25">
      <c r="B132" s="20"/>
      <c r="C132" s="20"/>
      <c r="D132" s="74" t="s">
        <v>49</v>
      </c>
      <c r="E132" s="75"/>
      <c r="F132" s="75"/>
      <c r="G132" s="72">
        <f>SUMIF(L129:L129, IF(L128="","",L128), K129:K129)</f>
        <v>0</v>
      </c>
      <c r="H132" s="72"/>
      <c r="I132" s="72"/>
      <c r="J132" s="72"/>
      <c r="K132" s="73"/>
    </row>
    <row r="133" spans="1:11" hidden="1" x14ac:dyDescent="0.25">
      <c r="B133" s="20"/>
      <c r="C133" s="20"/>
      <c r="D133" s="78" t="s">
        <v>50</v>
      </c>
      <c r="E133" s="79"/>
      <c r="F133" s="79"/>
      <c r="G133" s="76">
        <f>ROUND(SUMIF(L129:L129, IF(L128="","",L128), K129:K129) * 0.2, 2)</f>
        <v>0</v>
      </c>
      <c r="H133" s="76"/>
      <c r="I133" s="76"/>
      <c r="J133" s="76"/>
      <c r="K133" s="77"/>
    </row>
    <row r="134" spans="1:11" hidden="1" x14ac:dyDescent="0.25">
      <c r="B134" s="20"/>
      <c r="C134" s="20"/>
      <c r="D134" s="74" t="s">
        <v>51</v>
      </c>
      <c r="E134" s="75"/>
      <c r="F134" s="75"/>
      <c r="G134" s="72">
        <f>SUM(G132:G133)</f>
        <v>0</v>
      </c>
      <c r="H134" s="72"/>
      <c r="I134" s="72"/>
      <c r="J134" s="72"/>
      <c r="K134" s="73"/>
    </row>
    <row r="135" spans="1:11" x14ac:dyDescent="0.25">
      <c r="A135" s="7" t="s">
        <v>164</v>
      </c>
      <c r="B135" s="20"/>
      <c r="C135" s="20"/>
      <c r="D135" s="65"/>
      <c r="E135" s="65"/>
      <c r="F135" s="65"/>
      <c r="K135" s="20"/>
    </row>
    <row r="136" spans="1:11" x14ac:dyDescent="0.25">
      <c r="B136" s="20"/>
      <c r="C136" s="20"/>
      <c r="D136" s="68" t="s">
        <v>45</v>
      </c>
      <c r="E136" s="69"/>
      <c r="F136" s="69"/>
      <c r="G136" s="66"/>
      <c r="H136" s="66"/>
      <c r="I136" s="66"/>
      <c r="J136" s="66"/>
      <c r="K136" s="67"/>
    </row>
    <row r="137" spans="1:11" x14ac:dyDescent="0.25">
      <c r="B137" s="20"/>
      <c r="C137" s="20"/>
      <c r="D137" s="71"/>
      <c r="E137" s="45"/>
      <c r="F137" s="45"/>
      <c r="G137" s="45"/>
      <c r="H137" s="45"/>
      <c r="I137" s="45"/>
      <c r="J137" s="45"/>
      <c r="K137" s="70"/>
    </row>
    <row r="138" spans="1:11" x14ac:dyDescent="0.25">
      <c r="B138" s="20"/>
      <c r="C138" s="20"/>
      <c r="D138" s="74" t="s">
        <v>49</v>
      </c>
      <c r="E138" s="75"/>
      <c r="F138" s="75"/>
      <c r="G138" s="72">
        <f>SUMIF(L6:L135, IF(L5="","",L5), K6:K135)</f>
        <v>0</v>
      </c>
      <c r="H138" s="72"/>
      <c r="I138" s="72"/>
      <c r="J138" s="72"/>
      <c r="K138" s="73"/>
    </row>
    <row r="139" spans="1:11" hidden="1" x14ac:dyDescent="0.25">
      <c r="B139" s="20"/>
      <c r="C139" s="20"/>
      <c r="D139" s="78" t="s">
        <v>50</v>
      </c>
      <c r="E139" s="79"/>
      <c r="F139" s="79"/>
      <c r="G139" s="76">
        <f>ROUND(SUMIF(L6:L135, IF(L5="","",L5), K6:K135) * 0.2, 2)</f>
        <v>0</v>
      </c>
      <c r="H139" s="76"/>
      <c r="I139" s="76"/>
      <c r="J139" s="76"/>
      <c r="K139" s="77"/>
    </row>
    <row r="140" spans="1:11" hidden="1" x14ac:dyDescent="0.25">
      <c r="B140" s="20"/>
      <c r="C140" s="20"/>
      <c r="D140" s="74" t="s">
        <v>51</v>
      </c>
      <c r="E140" s="75"/>
      <c r="F140" s="75"/>
      <c r="G140" s="72">
        <f>SUM(G138:G139)</f>
        <v>0</v>
      </c>
      <c r="H140" s="72"/>
      <c r="I140" s="72"/>
      <c r="J140" s="72"/>
      <c r="K140" s="73"/>
    </row>
    <row r="141" spans="1:11" ht="31.5" customHeight="1" x14ac:dyDescent="0.25">
      <c r="B141" s="3"/>
      <c r="C141" s="3"/>
      <c r="D141" s="87" t="s">
        <v>165</v>
      </c>
      <c r="E141" s="87"/>
      <c r="F141" s="87"/>
      <c r="G141" s="87"/>
      <c r="H141" s="87"/>
      <c r="I141" s="87"/>
      <c r="J141" s="87"/>
      <c r="K141" s="87"/>
    </row>
    <row r="143" spans="1:11" ht="15.75" x14ac:dyDescent="0.25">
      <c r="D143" s="88" t="s">
        <v>166</v>
      </c>
      <c r="E143" s="88"/>
      <c r="F143" s="88"/>
      <c r="G143" s="88"/>
      <c r="H143" s="88"/>
      <c r="I143" s="88"/>
      <c r="J143" s="88"/>
      <c r="K143" s="88"/>
    </row>
    <row r="144" spans="1:11" x14ac:dyDescent="0.25">
      <c r="D144" s="91" t="s">
        <v>45</v>
      </c>
      <c r="E144" s="92"/>
      <c r="F144" s="92"/>
      <c r="G144" s="89">
        <f>SUMIF(L16:L120, "", K16:K120)</f>
        <v>0</v>
      </c>
      <c r="H144" s="90"/>
      <c r="I144" s="90"/>
      <c r="J144" s="90"/>
      <c r="K144" s="90"/>
    </row>
    <row r="145" spans="1:11" x14ac:dyDescent="0.25">
      <c r="D145" s="93" t="s">
        <v>167</v>
      </c>
      <c r="E145" s="94"/>
      <c r="F145" s="94"/>
      <c r="G145" s="35"/>
      <c r="H145" s="35"/>
      <c r="I145" s="35"/>
      <c r="J145" s="35"/>
      <c r="K145" s="36"/>
    </row>
    <row r="146" spans="1:11" x14ac:dyDescent="0.25">
      <c r="D146" s="95"/>
      <c r="E146" s="96"/>
      <c r="F146" s="96"/>
      <c r="G146" s="96"/>
      <c r="H146" s="96"/>
      <c r="I146" s="96"/>
      <c r="J146" s="96"/>
      <c r="K146" s="97"/>
    </row>
    <row r="147" spans="1:11" x14ac:dyDescent="0.25">
      <c r="A147" s="37"/>
      <c r="D147" s="98" t="s">
        <v>49</v>
      </c>
      <c r="E147" s="45"/>
      <c r="F147" s="45"/>
      <c r="G147" s="99">
        <f>SUMIF(L6:L141, IF(L5="","",L5), K6:K141)</f>
        <v>0</v>
      </c>
      <c r="H147" s="100"/>
      <c r="I147" s="100"/>
      <c r="J147" s="100"/>
      <c r="K147" s="101"/>
    </row>
    <row r="148" spans="1:11" x14ac:dyDescent="0.25">
      <c r="A148" s="37"/>
      <c r="D148" s="98" t="s">
        <v>50</v>
      </c>
      <c r="E148" s="45"/>
      <c r="F148" s="45"/>
      <c r="G148" s="99">
        <f>ROUND(SUMIF(L6:L141, IF(L5="","",L5), K6:K141) * 0.2, 2)</f>
        <v>0</v>
      </c>
      <c r="H148" s="100"/>
      <c r="I148" s="100"/>
      <c r="J148" s="100"/>
      <c r="K148" s="101"/>
    </row>
    <row r="149" spans="1:11" x14ac:dyDescent="0.25">
      <c r="D149" s="102" t="s">
        <v>51</v>
      </c>
      <c r="E149" s="103"/>
      <c r="F149" s="103"/>
      <c r="G149" s="104">
        <f>SUM(G147:G148)</f>
        <v>0</v>
      </c>
      <c r="H149" s="105"/>
      <c r="I149" s="105"/>
      <c r="J149" s="105"/>
      <c r="K149" s="106"/>
    </row>
    <row r="150" spans="1:11" x14ac:dyDescent="0.25">
      <c r="D150" s="107"/>
      <c r="E150" s="45"/>
      <c r="F150" s="45"/>
      <c r="G150" s="45"/>
      <c r="H150" s="45"/>
      <c r="I150" s="45"/>
      <c r="J150" s="45"/>
      <c r="K150" s="45"/>
    </row>
    <row r="151" spans="1:11" x14ac:dyDescent="0.25">
      <c r="D151" s="108" t="s">
        <v>168</v>
      </c>
      <c r="E151" s="108"/>
      <c r="F151" s="108"/>
      <c r="G151" s="108"/>
      <c r="H151" s="108"/>
      <c r="I151" s="108"/>
      <c r="J151" s="108"/>
      <c r="K151" s="108"/>
    </row>
    <row r="152" spans="1:11" x14ac:dyDescent="0.25">
      <c r="D152" s="109" t="str">
        <f>IF(Paramètres!AA2&lt;&gt;"",Paramètres!AA2,"")</f>
        <v xml:space="preserve">Zéro euro </v>
      </c>
      <c r="E152" s="109"/>
      <c r="F152" s="109"/>
      <c r="G152" s="109"/>
      <c r="H152" s="109"/>
      <c r="I152" s="109"/>
      <c r="J152" s="109"/>
      <c r="K152" s="109"/>
    </row>
    <row r="153" spans="1:11" x14ac:dyDescent="0.25">
      <c r="D153" s="109"/>
      <c r="E153" s="109"/>
      <c r="F153" s="109"/>
      <c r="G153" s="109"/>
      <c r="H153" s="109"/>
      <c r="I153" s="109"/>
      <c r="J153" s="109"/>
      <c r="K153" s="109"/>
    </row>
    <row r="154" spans="1:11" ht="56.65" customHeight="1" x14ac:dyDescent="0.25">
      <c r="G154" s="110" t="s">
        <v>169</v>
      </c>
      <c r="H154" s="110"/>
      <c r="I154" s="110"/>
      <c r="J154" s="110"/>
      <c r="K154" s="110"/>
    </row>
    <row r="156" spans="1:11" ht="85.15" customHeight="1" x14ac:dyDescent="0.25">
      <c r="D156" s="111" t="s">
        <v>170</v>
      </c>
      <c r="E156" s="111"/>
      <c r="G156" s="111" t="s">
        <v>171</v>
      </c>
      <c r="H156" s="111"/>
      <c r="I156" s="111"/>
      <c r="J156" s="111"/>
      <c r="K156" s="111"/>
    </row>
  </sheetData>
  <mergeCells count="144">
    <mergeCell ref="D151:K151"/>
    <mergeCell ref="D152:K152"/>
    <mergeCell ref="D153:K153"/>
    <mergeCell ref="G154:K154"/>
    <mergeCell ref="D156:E156"/>
    <mergeCell ref="G156:K156"/>
    <mergeCell ref="D145:F145"/>
    <mergeCell ref="D146:K146"/>
    <mergeCell ref="D147:F147"/>
    <mergeCell ref="G147:K147"/>
    <mergeCell ref="D148:F148"/>
    <mergeCell ref="G148:K148"/>
    <mergeCell ref="D149:F149"/>
    <mergeCell ref="G149:K149"/>
    <mergeCell ref="D150:K150"/>
    <mergeCell ref="G138:K138"/>
    <mergeCell ref="D138:F138"/>
    <mergeCell ref="G139:K139"/>
    <mergeCell ref="D139:F139"/>
    <mergeCell ref="G140:K140"/>
    <mergeCell ref="D140:F140"/>
    <mergeCell ref="D141:K141"/>
    <mergeCell ref="D143:K143"/>
    <mergeCell ref="G144:K144"/>
    <mergeCell ref="D144:F144"/>
    <mergeCell ref="G133:K133"/>
    <mergeCell ref="D133:F133"/>
    <mergeCell ref="G134:K134"/>
    <mergeCell ref="D134:F134"/>
    <mergeCell ref="D135:F135"/>
    <mergeCell ref="G136:K136"/>
    <mergeCell ref="D136:F136"/>
    <mergeCell ref="G137:K137"/>
    <mergeCell ref="D137:F137"/>
    <mergeCell ref="G127:K127"/>
    <mergeCell ref="D127:F127"/>
    <mergeCell ref="D128:F128"/>
    <mergeCell ref="D129:F129"/>
    <mergeCell ref="G130:K130"/>
    <mergeCell ref="D130:F130"/>
    <mergeCell ref="G131:K131"/>
    <mergeCell ref="D131:F131"/>
    <mergeCell ref="G132:K132"/>
    <mergeCell ref="D132:F132"/>
    <mergeCell ref="D122:F122"/>
    <mergeCell ref="G123:K123"/>
    <mergeCell ref="D123:F123"/>
    <mergeCell ref="G124:K124"/>
    <mergeCell ref="D124:F124"/>
    <mergeCell ref="G125:K125"/>
    <mergeCell ref="D125:F125"/>
    <mergeCell ref="G126:K126"/>
    <mergeCell ref="D126:F126"/>
    <mergeCell ref="G108:K108"/>
    <mergeCell ref="D108:F108"/>
    <mergeCell ref="D109:F109"/>
    <mergeCell ref="D110:F110"/>
    <mergeCell ref="D112:F112"/>
    <mergeCell ref="D114:F114"/>
    <mergeCell ref="D116:F116"/>
    <mergeCell ref="D118:F118"/>
    <mergeCell ref="D120:F120"/>
    <mergeCell ref="D99:J99"/>
    <mergeCell ref="D103:F103"/>
    <mergeCell ref="G104:K104"/>
    <mergeCell ref="D104:F104"/>
    <mergeCell ref="G105:K105"/>
    <mergeCell ref="D105:F105"/>
    <mergeCell ref="G106:K106"/>
    <mergeCell ref="D106:F106"/>
    <mergeCell ref="G107:K107"/>
    <mergeCell ref="D107:F107"/>
    <mergeCell ref="D86:F86"/>
    <mergeCell ref="D87:F87"/>
    <mergeCell ref="D88:J88"/>
    <mergeCell ref="D90:F90"/>
    <mergeCell ref="D91:J91"/>
    <mergeCell ref="D94:F94"/>
    <mergeCell ref="D95:F95"/>
    <mergeCell ref="D96:J96"/>
    <mergeCell ref="D98:F98"/>
    <mergeCell ref="D71:J71"/>
    <mergeCell ref="D73:F73"/>
    <mergeCell ref="D74:J74"/>
    <mergeCell ref="D76:F76"/>
    <mergeCell ref="D77:J77"/>
    <mergeCell ref="D79:F79"/>
    <mergeCell ref="D80:J80"/>
    <mergeCell ref="D82:F82"/>
    <mergeCell ref="D83:J83"/>
    <mergeCell ref="D57:J57"/>
    <mergeCell ref="D60:F60"/>
    <mergeCell ref="D61:F61"/>
    <mergeCell ref="D62:J62"/>
    <mergeCell ref="D64:F64"/>
    <mergeCell ref="D65:J65"/>
    <mergeCell ref="D67:F67"/>
    <mergeCell ref="D68:J68"/>
    <mergeCell ref="D70:F70"/>
    <mergeCell ref="D44:F44"/>
    <mergeCell ref="D45:J45"/>
    <mergeCell ref="D47:F47"/>
    <mergeCell ref="D48:J48"/>
    <mergeCell ref="D50:F50"/>
    <mergeCell ref="D51:J51"/>
    <mergeCell ref="D53:F53"/>
    <mergeCell ref="D54:J54"/>
    <mergeCell ref="D56:F56"/>
    <mergeCell ref="D29:J29"/>
    <mergeCell ref="D31:F31"/>
    <mergeCell ref="D32:J32"/>
    <mergeCell ref="D35:F35"/>
    <mergeCell ref="D36:F36"/>
    <mergeCell ref="D37:J37"/>
    <mergeCell ref="D40:F40"/>
    <mergeCell ref="D41:F41"/>
    <mergeCell ref="D42:J42"/>
    <mergeCell ref="D16:F16"/>
    <mergeCell ref="D17:J17"/>
    <mergeCell ref="D19:F19"/>
    <mergeCell ref="D20:J20"/>
    <mergeCell ref="D22:F22"/>
    <mergeCell ref="D23:J23"/>
    <mergeCell ref="D25:F25"/>
    <mergeCell ref="D26:J26"/>
    <mergeCell ref="D28:F28"/>
    <mergeCell ref="G10:K10"/>
    <mergeCell ref="D10:F10"/>
    <mergeCell ref="G11:K11"/>
    <mergeCell ref="D11:F11"/>
    <mergeCell ref="G12:K12"/>
    <mergeCell ref="D12:F12"/>
    <mergeCell ref="D13:F13"/>
    <mergeCell ref="D14:F14"/>
    <mergeCell ref="D15:F15"/>
    <mergeCell ref="D3:F3"/>
    <mergeCell ref="D4:F4"/>
    <mergeCell ref="D5:F5"/>
    <mergeCell ref="D6:F6"/>
    <mergeCell ref="D7:F7"/>
    <mergeCell ref="G8:K8"/>
    <mergeCell ref="D8:F8"/>
    <mergeCell ref="G9:K9"/>
    <mergeCell ref="D9:F9"/>
  </mergeCells>
  <pageMargins left="0.55118110236219997" right="0.55118110236219997" top="0.55118110236219997" bottom="0.55118110236219997" header="0.27559055118109999" footer="0.35433070866142002"/>
  <pageSetup paperSize="9" fitToHeight="0" orientation="portrait"/>
  <headerFooter>
    <oddHeader>&amp;L24.09 - RESIDENCE GREEN FOREST - CONSTRUCTION DE 42 LOGEMENTS COLLECTIFS ET 7 LOGEMENTS INDIVIDUELS
5 Rue Fernand Forest  - 49 000 Angers&amp;RDPGF - Lot n°7 METALLERIE / SERRURERIE</oddHeader>
    <oddFooter>&amp;CEdition du 7/05/2025&amp;RPage &amp;P/&amp;N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A98"/>
  <sheetViews>
    <sheetView showGridLines="0" workbookViewId="0"/>
  </sheetViews>
  <sheetFormatPr baseColWidth="10" defaultColWidth="9.140625" defaultRowHeight="12.75" customHeight="1" x14ac:dyDescent="0.25"/>
  <cols>
    <col min="1" max="1" width="11.42578125" customWidth="1"/>
    <col min="2" max="2" width="35" customWidth="1"/>
    <col min="3" max="10" width="11.42578125" customWidth="1"/>
  </cols>
  <sheetData>
    <row r="1" spans="1:27" ht="12.75" customHeight="1" x14ac:dyDescent="0.25">
      <c r="B1" s="34" t="s">
        <v>172</v>
      </c>
      <c r="AA1" s="7">
        <f>IF(DPGF!G149&lt;&gt;"",DPGF!G149,"0")</f>
        <v>0</v>
      </c>
    </row>
    <row r="2" spans="1:27" ht="12.75" customHeight="1" x14ac:dyDescent="0.25">
      <c r="AA2" s="7" t="str">
        <f>UPPER(MID(AA98,1,1))&amp;MID(AA98,2,168)</f>
        <v xml:space="preserve">Zéro euro </v>
      </c>
    </row>
    <row r="3" spans="1:27" ht="25.5" customHeight="1" x14ac:dyDescent="0.25">
      <c r="A3" s="39" t="s">
        <v>173</v>
      </c>
      <c r="B3" s="38" t="s">
        <v>174</v>
      </c>
      <c r="C3" s="112" t="s">
        <v>199</v>
      </c>
      <c r="D3" s="112"/>
      <c r="E3" s="112"/>
      <c r="F3" s="112"/>
      <c r="G3" s="112"/>
      <c r="H3" s="112"/>
      <c r="I3" s="112"/>
      <c r="J3" s="112"/>
      <c r="AA3" s="7">
        <f>INT(AA1/1000000)</f>
        <v>0</v>
      </c>
    </row>
    <row r="4" spans="1:27" ht="12.75" customHeight="1" x14ac:dyDescent="0.25">
      <c r="AA4" s="7">
        <f>INT((AA1-AA3*1000000)/1000)</f>
        <v>0</v>
      </c>
    </row>
    <row r="5" spans="1:27" ht="25.5" customHeight="1" x14ac:dyDescent="0.25">
      <c r="A5" s="39" t="s">
        <v>175</v>
      </c>
      <c r="B5" s="38" t="s">
        <v>176</v>
      </c>
      <c r="C5" s="112" t="s">
        <v>200</v>
      </c>
      <c r="D5" s="112"/>
      <c r="E5" s="112"/>
      <c r="F5" s="112"/>
      <c r="G5" s="112"/>
      <c r="H5" s="112"/>
      <c r="I5" s="112"/>
      <c r="J5" s="112"/>
      <c r="AA5" s="7">
        <f>INT(AA1-AA3*1000000-AA4*1000)</f>
        <v>0</v>
      </c>
    </row>
    <row r="6" spans="1:27" ht="12.75" customHeight="1" x14ac:dyDescent="0.25">
      <c r="AA6" s="7">
        <f>ROUND(AA1-AA3*1000000-AA4*1000-AA5,2)*100</f>
        <v>0</v>
      </c>
    </row>
    <row r="7" spans="1:27" ht="12.75" customHeight="1" x14ac:dyDescent="0.25">
      <c r="A7" s="39" t="s">
        <v>185</v>
      </c>
      <c r="B7" s="38" t="s">
        <v>186</v>
      </c>
      <c r="C7" s="40" t="s">
        <v>201</v>
      </c>
      <c r="AA7" s="7">
        <f>AA3-AA12*100</f>
        <v>0</v>
      </c>
    </row>
    <row r="8" spans="1:27" ht="12.75" customHeight="1" x14ac:dyDescent="0.25">
      <c r="AA8" s="7">
        <f>0</f>
        <v>0</v>
      </c>
    </row>
    <row r="9" spans="1:27" ht="12.75" customHeight="1" x14ac:dyDescent="0.25">
      <c r="A9" s="39" t="s">
        <v>187</v>
      </c>
      <c r="B9" s="38" t="s">
        <v>188</v>
      </c>
      <c r="C9" s="40" t="s">
        <v>43</v>
      </c>
      <c r="AA9" s="7">
        <f>AA4-AA15*100</f>
        <v>0</v>
      </c>
    </row>
    <row r="10" spans="1:27" ht="12.75" customHeight="1" x14ac:dyDescent="0.25">
      <c r="AA10" s="7">
        <f>ROUND(AA5-AA18*100,0)</f>
        <v>0</v>
      </c>
    </row>
    <row r="11" spans="1:27" ht="25.5" customHeight="1" x14ac:dyDescent="0.25">
      <c r="A11" s="39" t="s">
        <v>177</v>
      </c>
      <c r="B11" s="38" t="s">
        <v>178</v>
      </c>
      <c r="C11" s="112" t="s">
        <v>44</v>
      </c>
      <c r="D11" s="112"/>
      <c r="E11" s="112"/>
      <c r="F11" s="112"/>
      <c r="G11" s="112"/>
      <c r="H11" s="112"/>
      <c r="I11" s="112"/>
      <c r="J11" s="112"/>
      <c r="AA11" s="7">
        <f>AA6</f>
        <v>0</v>
      </c>
    </row>
    <row r="12" spans="1:27" ht="12.75" customHeight="1" x14ac:dyDescent="0.25">
      <c r="AA12" s="7">
        <f>INT(AA3/100)</f>
        <v>0</v>
      </c>
    </row>
    <row r="13" spans="1:27" ht="12.75" customHeight="1" x14ac:dyDescent="0.25">
      <c r="A13" s="39" t="s">
        <v>189</v>
      </c>
      <c r="B13" s="38" t="s">
        <v>190</v>
      </c>
      <c r="C13" s="40" t="s">
        <v>202</v>
      </c>
      <c r="AA13" s="7">
        <f>INT((AA3-AA12*100)/10)</f>
        <v>0</v>
      </c>
    </row>
    <row r="14" spans="1:27" ht="12.75" customHeight="1" x14ac:dyDescent="0.25">
      <c r="AA14" s="7">
        <f>AA3-AA12*100-AA13*10</f>
        <v>0</v>
      </c>
    </row>
    <row r="15" spans="1:27" ht="12.75" customHeight="1" x14ac:dyDescent="0.25">
      <c r="A15" s="39" t="s">
        <v>191</v>
      </c>
      <c r="B15" s="38" t="s">
        <v>192</v>
      </c>
      <c r="C15" s="40" t="s">
        <v>203</v>
      </c>
      <c r="AA15" s="7">
        <f>INT(AA4/100)</f>
        <v>0</v>
      </c>
    </row>
    <row r="16" spans="1:27" ht="12.75" customHeight="1" x14ac:dyDescent="0.25">
      <c r="AA16" s="7">
        <f>INT((AA4-AA15*100)/10)</f>
        <v>0</v>
      </c>
    </row>
    <row r="17" spans="1:27" ht="12.75" customHeight="1" x14ac:dyDescent="0.25">
      <c r="A17" s="39" t="s">
        <v>193</v>
      </c>
      <c r="B17" s="38" t="s">
        <v>194</v>
      </c>
      <c r="C17" s="40"/>
      <c r="AA17" s="7">
        <f>AA4-AA15*100-AA16*10</f>
        <v>0</v>
      </c>
    </row>
    <row r="18" spans="1:27" ht="12.75" customHeight="1" x14ac:dyDescent="0.25">
      <c r="AA18" s="7">
        <f>INT(AA5/100)</f>
        <v>0</v>
      </c>
    </row>
    <row r="19" spans="1:27" ht="12.75" customHeight="1" x14ac:dyDescent="0.25">
      <c r="C19" s="41">
        <v>0.2</v>
      </c>
      <c r="E19" s="42" t="s">
        <v>195</v>
      </c>
      <c r="AA19" s="7">
        <f>INT((AA5-AA18*100)/10)</f>
        <v>0</v>
      </c>
    </row>
    <row r="20" spans="1:27" ht="12.75" customHeight="1" x14ac:dyDescent="0.25">
      <c r="C20" s="43">
        <v>5.5E-2</v>
      </c>
      <c r="E20" s="42" t="s">
        <v>196</v>
      </c>
      <c r="AA20" s="7">
        <f>AA5-AA18*100-AA19*10</f>
        <v>0</v>
      </c>
    </row>
    <row r="21" spans="1:27" ht="12.75" customHeight="1" x14ac:dyDescent="0.25">
      <c r="C21" s="43">
        <v>0</v>
      </c>
      <c r="E21" s="42" t="s">
        <v>197</v>
      </c>
      <c r="AA21" s="7">
        <f>INT(AA6/10)</f>
        <v>0</v>
      </c>
    </row>
    <row r="22" spans="1:27" ht="12.75" customHeight="1" x14ac:dyDescent="0.25">
      <c r="C22" s="44">
        <v>0</v>
      </c>
      <c r="E22" s="42" t="s">
        <v>198</v>
      </c>
      <c r="AA22" s="7">
        <f>ROUND(AA6-AA21*10,0)</f>
        <v>0</v>
      </c>
    </row>
    <row r="23" spans="1:27" ht="12.75" customHeight="1" x14ac:dyDescent="0.25">
      <c r="AA23" s="7" t="str">
        <f>IF(AA12=0,"",IF(AA12=1,"",IF(AA12=2,"deux ",IF(AA12=3,"trois ",IF(AA12=4,"quatre ",IF(AA12=5,"cinq ",AA42))))))</f>
        <v/>
      </c>
    </row>
    <row r="24" spans="1:27" ht="12.75" customHeight="1" x14ac:dyDescent="0.25">
      <c r="A24" s="39" t="s">
        <v>179</v>
      </c>
      <c r="B24" s="38" t="s">
        <v>180</v>
      </c>
      <c r="C24" s="112" t="s">
        <v>204</v>
      </c>
      <c r="D24" s="112"/>
      <c r="E24" s="112"/>
      <c r="F24" s="112"/>
      <c r="G24" s="112"/>
      <c r="H24" s="112"/>
      <c r="I24" s="112"/>
      <c r="J24" s="112"/>
      <c r="AA24" s="7" t="str">
        <f>IF(AA12=0,"",IF(AA12&lt;2,"cent ",AA43))</f>
        <v/>
      </c>
    </row>
    <row r="25" spans="1:27" ht="12.75" customHeight="1" x14ac:dyDescent="0.25">
      <c r="AA25" s="7" t="str">
        <f>IF(AA13=1,AA44,IF(AA13=7,AA64,IF(AA13=9,AA80,AA89)))</f>
        <v/>
      </c>
    </row>
    <row r="26" spans="1:27" ht="12.75" customHeight="1" x14ac:dyDescent="0.25">
      <c r="A26" s="39" t="s">
        <v>181</v>
      </c>
      <c r="B26" s="38" t="s">
        <v>182</v>
      </c>
      <c r="C26" s="112" t="s">
        <v>205</v>
      </c>
      <c r="D26" s="112"/>
      <c r="E26" s="112"/>
      <c r="F26" s="112"/>
      <c r="G26" s="112"/>
      <c r="H26" s="112"/>
      <c r="I26" s="112"/>
      <c r="J26" s="112"/>
      <c r="AA26" s="7" t="str">
        <f>IF(AA7=11,"",IF(AA7=12,"",IF(AA7=13,"",IF(AA7=14,"",IF(AA7=15,"",IF(AA7=16,"",AA45))))))</f>
        <v/>
      </c>
    </row>
    <row r="27" spans="1:27" ht="12.75" customHeight="1" x14ac:dyDescent="0.25">
      <c r="AA27" s="7" t="str">
        <f>IF(AA3=0,"",IF(AA3&lt;2,"million ","millions "))</f>
        <v/>
      </c>
    </row>
    <row r="28" spans="1:27" ht="12.75" customHeight="1" x14ac:dyDescent="0.25">
      <c r="A28" s="39" t="s">
        <v>183</v>
      </c>
      <c r="B28" s="38" t="s">
        <v>184</v>
      </c>
      <c r="C28" s="112"/>
      <c r="D28" s="112"/>
      <c r="E28" s="112"/>
      <c r="F28" s="112"/>
      <c r="G28" s="112"/>
      <c r="H28" s="112"/>
      <c r="I28" s="112"/>
      <c r="J28" s="112"/>
      <c r="AA28" s="7" t="str">
        <f>IF(AA8=1,"",IF(AA15=0,"",IF(AA15=1,"",IF(AA15=2,"deux ",IF(AA15=3,"trois ",IF(AA15=4,"quatre ",IF(AA15=5,"cinq ",AA46)))))))</f>
        <v/>
      </c>
    </row>
    <row r="29" spans="1:27" ht="12.75" customHeight="1" x14ac:dyDescent="0.25">
      <c r="AA29" s="7" t="str">
        <f>IF(AA15=0,"",IF(AA15&lt;2,"cent ",AA47))</f>
        <v/>
      </c>
    </row>
    <row r="30" spans="1:27" ht="12.75" customHeight="1" x14ac:dyDescent="0.25">
      <c r="AA30" s="7" t="str">
        <f>IF(AA16=1,AA48,IF(AA16=7,AA66,IF(AA16=9,AA81,AA90)))</f>
        <v/>
      </c>
    </row>
    <row r="31" spans="1:27" ht="12.75" customHeight="1" x14ac:dyDescent="0.25">
      <c r="AA31" s="7" t="str">
        <f>IF(AA4=1,"",AA49)</f>
        <v/>
      </c>
    </row>
    <row r="32" spans="1:27" ht="12.75" customHeight="1" x14ac:dyDescent="0.25">
      <c r="AA32" s="7" t="str">
        <f>IF(AA4&gt;0,"mille ","")</f>
        <v/>
      </c>
    </row>
    <row r="33" spans="27:27" ht="12.75" customHeight="1" x14ac:dyDescent="0.25">
      <c r="AA33" s="7" t="str">
        <f>IF(INT(AA1)=0,"zéro ",IF(AA18=0,"",IF(AA18=1,"",IF(AA18=2,"deux ",IF(AA18=3,"trois ",IF(AA18=4,"quatre ",IF(AA18=5,"cinq ",AA50)))))))</f>
        <v xml:space="preserve">zéro </v>
      </c>
    </row>
    <row r="34" spans="27:27" ht="12.75" customHeight="1" x14ac:dyDescent="0.25">
      <c r="AA34" s="7" t="str">
        <f>IF(AA18=0,"",IF(AA18&lt;2,"cent ",AA51))</f>
        <v/>
      </c>
    </row>
    <row r="35" spans="27:27" ht="12.75" customHeight="1" x14ac:dyDescent="0.25">
      <c r="AA35" s="7" t="str">
        <f>IF(AA19=1,AA52,IF(AA19=7,AA68,IF(AA19=9,AA83,AA91)))</f>
        <v/>
      </c>
    </row>
    <row r="36" spans="27:27" ht="12.75" customHeight="1" x14ac:dyDescent="0.25">
      <c r="AA36" s="7" t="str">
        <f>IF(AA10=11,"",IF(AA10=12,"",IF(AA10=13,"",IF(AA10=14,"",IF(AA10=15,"",IF(AA10=16,"",AA53))))))</f>
        <v/>
      </c>
    </row>
    <row r="37" spans="27:27" ht="12.75" customHeight="1" x14ac:dyDescent="0.25">
      <c r="AA37" s="7" t="str">
        <f>IF(INT(AA1&lt;2),"euro ","euros ")</f>
        <v xml:space="preserve">euro </v>
      </c>
    </row>
    <row r="38" spans="27:27" ht="12.75" customHeight="1" x14ac:dyDescent="0.25">
      <c r="AA38" s="7" t="str">
        <f>IF(AA6&gt;0,"et ","")</f>
        <v/>
      </c>
    </row>
    <row r="39" spans="27:27" ht="12.75" customHeight="1" x14ac:dyDescent="0.25">
      <c r="AA39" s="7" t="str">
        <f>IF(AA21=1,AA54,IF(AA21=7,AA70,IF(AA21=9,AA84,AA92)))</f>
        <v/>
      </c>
    </row>
    <row r="40" spans="27:27" ht="12.75" customHeight="1" x14ac:dyDescent="0.25">
      <c r="AA40" s="7" t="str">
        <f>IF(AA11=11,"",IF(AA11=12,"",IF(AA11=13,"",IF(AA11=14,"",IF(AA11=15,"",IF(AA11=16,"",AA55))))))</f>
        <v/>
      </c>
    </row>
    <row r="41" spans="27:27" ht="12.75" customHeight="1" x14ac:dyDescent="0.25">
      <c r="AA41" s="7" t="str">
        <f>IF(AA6=0,"",IF(AA6&lt;2,"centime","centimes"))</f>
        <v/>
      </c>
    </row>
    <row r="42" spans="27:27" ht="12.75" customHeight="1" x14ac:dyDescent="0.25">
      <c r="AA42" s="7" t="str">
        <f>IF(AA3=0," ",IF(AA12=6,"six ",IF(AA12=7,"sept ",IF(AA12=8,"huit ",IF(AA12=9,"neuf ",)))))</f>
        <v xml:space="preserve"> </v>
      </c>
    </row>
    <row r="43" spans="27:27" ht="12.75" customHeight="1" x14ac:dyDescent="0.25">
      <c r="AA43" s="7" t="str">
        <f>IF(AA7&gt;0,"cent ", "cents ")</f>
        <v xml:space="preserve">cents </v>
      </c>
    </row>
    <row r="44" spans="27:27" ht="12.75" customHeight="1" x14ac:dyDescent="0.25">
      <c r="AA44" s="7" t="str">
        <f>IF(AA7=10,"dix ",IF(AA7=11,"onze ",IF(AA7=12,"douze ",IF(AA7=13,"treize ",IF(AA7=14,"quatorze ",IF(AA7=15,"quinze ",AA56))))))</f>
        <v/>
      </c>
    </row>
    <row r="45" spans="27:27" ht="12.75" customHeight="1" x14ac:dyDescent="0.25">
      <c r="AA45" s="7" t="str">
        <f>IF(AA7=17,"",IF(AA7=18,"",IF(AA7=19,"",AA57)))</f>
        <v/>
      </c>
    </row>
    <row r="46" spans="27:27" ht="12.75" customHeight="1" x14ac:dyDescent="0.25">
      <c r="AA46" s="7">
        <f>IF(AA15=6,"six ",IF(AA15=7,"sept ",IF(AA15=8,"huit ",IF(AA15=9,"neuf ",))))</f>
        <v>0</v>
      </c>
    </row>
    <row r="47" spans="27:27" ht="12.75" customHeight="1" x14ac:dyDescent="0.25">
      <c r="AA47" s="7" t="str">
        <f>IF(AA9&gt;0,"cent ", "cents ")</f>
        <v xml:space="preserve">cents </v>
      </c>
    </row>
    <row r="48" spans="27:27" ht="12.75" customHeight="1" x14ac:dyDescent="0.25">
      <c r="AA48" s="7" t="str">
        <f>IF(AA9=10,"dix ",IF(AA9=11,"onze ",IF(AA9=12,"douze ",IF(AA9=13,"treize ",IF(AA9=14,"quatorze ",IF(AA9=15,"quinze ",AA58))))))</f>
        <v/>
      </c>
    </row>
    <row r="49" spans="27:27" ht="12.75" customHeight="1" x14ac:dyDescent="0.25">
      <c r="AA49" s="7" t="str">
        <f>IF(AA9=11,"",IF(AA9=12,"",IF(AA9=13,"",IF(AA9=14,"",IF(AA9=15,"",IF(AA9=16,"",AA59))))))</f>
        <v/>
      </c>
    </row>
    <row r="50" spans="27:27" ht="12.75" customHeight="1" x14ac:dyDescent="0.25">
      <c r="AA50" s="7">
        <f>IF(AA18=6,"six ",IF(AA18=7,"sept ",IF(AA18=8,"huit ",IF(AA18=9,"neuf ",))))</f>
        <v>0</v>
      </c>
    </row>
    <row r="51" spans="27:27" ht="12.75" customHeight="1" x14ac:dyDescent="0.25">
      <c r="AA51" s="7" t="str">
        <f>IF(AA10&gt;0,"cent ", "cents ")</f>
        <v xml:space="preserve">cents </v>
      </c>
    </row>
    <row r="52" spans="27:27" ht="12.75" customHeight="1" x14ac:dyDescent="0.25">
      <c r="AA52" s="7" t="str">
        <f>IF(AA10=10,"dix ",IF(AA10=11,"onze ",IF(AA10=12,"douze ",IF(AA10=13,"treize ",IF(AA10=14,"quatorze ",IF(AA10=15,"quinze ",AA60))))))</f>
        <v/>
      </c>
    </row>
    <row r="53" spans="27:27" ht="12.75" customHeight="1" x14ac:dyDescent="0.25">
      <c r="AA53" s="7" t="str">
        <f>IF(AA10=17,"",IF(AA10=18,"",IF(AA10=19,"",AA61)))</f>
        <v/>
      </c>
    </row>
    <row r="54" spans="27:27" ht="12.75" customHeight="1" x14ac:dyDescent="0.25">
      <c r="AA54" s="7" t="str">
        <f>IF(AA11=10,"dix ",IF(AA11=11,"onze ",IF(AA11=12,"douze ",IF(AA11=13,"treize ",IF(AA11=14,"quatorze ",IF(AA11=15,"quinze ",AA62))))))</f>
        <v/>
      </c>
    </row>
    <row r="55" spans="27:27" ht="12.75" customHeight="1" x14ac:dyDescent="0.25">
      <c r="AA55" s="7" t="str">
        <f>IF(AA11=17,"",IF(AA11=18,"",IF(AA11=19,"",AA63)))</f>
        <v/>
      </c>
    </row>
    <row r="56" spans="27:27" ht="12.75" customHeight="1" x14ac:dyDescent="0.25">
      <c r="AA56" s="7" t="str">
        <f>IF(AA7=16,"seize ",IF(AA7=17,"dix-sept ",IF(AA7=18,"dix-huit ",IF(AA7=19,"dix-neuf ",AA64))))</f>
        <v/>
      </c>
    </row>
    <row r="57" spans="27:27" ht="12.75" customHeight="1" x14ac:dyDescent="0.25">
      <c r="AA57" s="7" t="str">
        <f>IF(AA7=21,"et un ",IF(AA7=31,"et un ",IF(AA7=41,"et un ",IF(AA7=51,"et un ",IF(AA7=61,"et un ",AA65)))))</f>
        <v/>
      </c>
    </row>
    <row r="58" spans="27:27" ht="12.75" customHeight="1" x14ac:dyDescent="0.25">
      <c r="AA58" s="7" t="str">
        <f>IF(AA9=16,"seize ",IF(AA9=17,"dix-sept ",IF(AA9=18,"dix-huit ",IF(AA9=19,"dix-neuf ",AA66))))</f>
        <v/>
      </c>
    </row>
    <row r="59" spans="27:27" ht="12.75" customHeight="1" x14ac:dyDescent="0.25">
      <c r="AA59" s="7" t="str">
        <f>IF(AA9=17,"",IF(AA9=18,"",IF(AA9=19,"",AA67)))</f>
        <v/>
      </c>
    </row>
    <row r="60" spans="27:27" ht="12.75" customHeight="1" x14ac:dyDescent="0.25">
      <c r="AA60" s="7" t="str">
        <f>IF(AA10=16,"seize ",IF(AA10=17,"dix-sept ",IF(AA10=18,"dix-huit ",IF(AA10=19,"dix-neuf ",AA68))))</f>
        <v/>
      </c>
    </row>
    <row r="61" spans="27:27" ht="12.75" customHeight="1" x14ac:dyDescent="0.25">
      <c r="AA61" s="7" t="str">
        <f>IF(AA10=21,"et un ",IF(AA10=31,"et un ",IF(AA10=41,"et un ",IF(AA10=51,"et un ",IF(AA10=61,"et un ",AA69)))))</f>
        <v/>
      </c>
    </row>
    <row r="62" spans="27:27" ht="12.75" customHeight="1" x14ac:dyDescent="0.25">
      <c r="AA62" s="7" t="str">
        <f>IF(AA11=16,"seize ",IF(AA11=17,"dix-sept ",IF(AA11=18,"dix-huit ",IF(AA11=19,"dix-neuf ",AA70))))</f>
        <v/>
      </c>
    </row>
    <row r="63" spans="27:27" ht="12.75" customHeight="1" x14ac:dyDescent="0.25">
      <c r="AA63" s="7" t="str">
        <f>IF(AA11=21,"et un ",IF(AA11=31,"et un ",IF(AA11=41,"et un ",IF(AA11=51,"et un ",IF(AA11=61,"et un ",AA71)))))</f>
        <v/>
      </c>
    </row>
    <row r="64" spans="27:27" ht="12.75" customHeight="1" x14ac:dyDescent="0.25">
      <c r="AA64" s="7" t="str">
        <f>IF(AA7=70,"soixante-dix ",IF(AA7=71,"soixante et onze ",IF(AA7=72,"soixante-douze ",IF(AA7=73,"soixante-treize ",IF(AA7=74,"soixante-quatorze ",IF(AA7=75,"soixante-quinze ",AA72))))))</f>
        <v/>
      </c>
    </row>
    <row r="65" spans="27:27" ht="12.75" customHeight="1" x14ac:dyDescent="0.25">
      <c r="AA65" s="7" t="str">
        <f>IF(AA13=9,"",IF(AA13=7,"",IF(AA14=0,"",IF(AA14=1,"un ",IF(AA14=2,"deux ",IF(AA14=3,"trois ",IF(AA14=4,"quatre ",IF(AA14=5,"cinq ",AA73))))))))</f>
        <v/>
      </c>
    </row>
    <row r="66" spans="27:27" ht="12.75" customHeight="1" x14ac:dyDescent="0.25">
      <c r="AA66" s="7" t="str">
        <f>IF(AA9=70,"soixante-dix ",IF(AA9=71,"soixante et onze ",IF(AA9=72,"soixante-douze ",IF(AA9=73,"soixante-treize ",IF(AA9=74,"soixante-quatorze ",IF(AA9=75,"soixante-quinze ",AA74))))))</f>
        <v/>
      </c>
    </row>
    <row r="67" spans="27:27" ht="12.75" customHeight="1" x14ac:dyDescent="0.25">
      <c r="AA67" s="7" t="str">
        <f>IF(AA9=21,"et un ",IF(AA9=31,"et un ",IF(AA9=41,"et un ",IF(AA9=51,"et un ",IF(AA9=61,"et un ",AA75)))))</f>
        <v/>
      </c>
    </row>
    <row r="68" spans="27:27" ht="12.75" customHeight="1" x14ac:dyDescent="0.25">
      <c r="AA68" s="7" t="str">
        <f>IF(AA10=70,"soixante-dix ",IF(AA10=71,"soixante et onze ",IF(AA10=72,"soixante-douze ",IF(AA10=73,"soixante-treize ",IF(AA10=74,"soixante-quatorze ",IF(AA10=75,"soixante-quinze ",AA76))))))</f>
        <v/>
      </c>
    </row>
    <row r="69" spans="27:27" ht="12.75" customHeight="1" x14ac:dyDescent="0.25">
      <c r="AA69" s="7" t="str">
        <f>IF(AA19=9,"",IF(AA19=7,"",IF(AA20=0,"",IF(AA20=1,"un ",IF(AA20=2,"deux ",IF(AA20=3,"trois ",IF(AA20=4,"quatre ",IF(AA20=5,"cinq ",AA77))))))))</f>
        <v/>
      </c>
    </row>
    <row r="70" spans="27:27" ht="12.75" customHeight="1" x14ac:dyDescent="0.25">
      <c r="AA70" s="7" t="str">
        <f>IF(AA11=70,"soixante-dix ",IF(AA11=71,"soixante et onze ",IF(AA11=72,"soixante-douze ",IF(AA11=73,"soixante-treize ",IF(AA11=74,"soixante-quatorze ",IF(AA11=75,"soixante-quinze ",AA78))))))</f>
        <v/>
      </c>
    </row>
    <row r="71" spans="27:27" ht="12.75" customHeight="1" x14ac:dyDescent="0.25">
      <c r="AA71" s="7" t="str">
        <f>IF(AA21=9,"",IF(AA21=7,"",IF(AA22=0,"",IF(AA22=1,"un ",IF(AA22=2,"deux ",IF(AA22=3,"trois ",IF(AA22=4,"quatre ",IF(AA22=5,"cinq ",AA79))))))))</f>
        <v/>
      </c>
    </row>
    <row r="72" spans="27:27" ht="12.75" customHeight="1" x14ac:dyDescent="0.25">
      <c r="AA72" s="7" t="str">
        <f>IF(AA7=76,"soixante-seize ",IF(AA7=77,"soixante-dix-sept ",IF(AA7=78,"soixante-dix-huit ",IF(AA7=79,"soixante-dix-neuf ",AA80))))</f>
        <v/>
      </c>
    </row>
    <row r="73" spans="27:27" ht="12.75" customHeight="1" x14ac:dyDescent="0.25">
      <c r="AA73" s="7">
        <f>IF(AA13=9,"",IF(AA14=6,"six ",IF(AA14=7,"sept ",IF(AA14=8,"huit ",IF(AA14=9,"neuf ",)))))</f>
        <v>0</v>
      </c>
    </row>
    <row r="74" spans="27:27" ht="12.75" customHeight="1" x14ac:dyDescent="0.25">
      <c r="AA74" s="7" t="str">
        <f>IF(AA9=76,"soixante-seize ",IF(AA9=77,"soixante-dix-sept ",IF(AA9=78,"soixante-dix-huit ",IF(AA9=79,"soixante-dix-neuf ",AA81))))</f>
        <v/>
      </c>
    </row>
    <row r="75" spans="27:27" ht="12.75" customHeight="1" x14ac:dyDescent="0.25">
      <c r="AA75" s="7" t="str">
        <f>IF(AA16=9,"",IF(AA16=7,"",IF(AA17=0,"",IF(AA17=1,"un ",IF(AA17=2,"deux ",IF(AA17=3,"trois ",IF(AA17=4,"quatre ",IF(AA17=5,"cinq ",AA82))))))))</f>
        <v/>
      </c>
    </row>
    <row r="76" spans="27:27" ht="12.75" customHeight="1" x14ac:dyDescent="0.25">
      <c r="AA76" s="7" t="str">
        <f>IF(AA10=76,"soixante-seize ",IF(AA10=77,"soixante-dix-sept ",IF(AA10=78,"soixante-dix-huit ",IF(AA10=79,"soixante-dix-neuf ",AA83))))</f>
        <v/>
      </c>
    </row>
    <row r="77" spans="27:27" ht="12.75" customHeight="1" x14ac:dyDescent="0.25">
      <c r="AA77" s="7">
        <f>IF(AA19=9,"",IF(AA20=6,"six ",IF(AA20=7,"sept ",IF(AA20=8,"huit ",IF(AA20=9,"neuf ",)))))</f>
        <v>0</v>
      </c>
    </row>
    <row r="78" spans="27:27" ht="12.75" customHeight="1" x14ac:dyDescent="0.25">
      <c r="AA78" s="7" t="str">
        <f>IF(AA11=76,"soixante-seize ",IF(AA11=77,"soixante-dix-sept ",IF(AA11=78,"soixante-dix-huit ",IF(AA11=79,"soixante-dix-neuf ",AA84))))</f>
        <v/>
      </c>
    </row>
    <row r="79" spans="27:27" ht="12.75" customHeight="1" x14ac:dyDescent="0.25">
      <c r="AA79" s="7">
        <f>IF(AA21=9,"",IF(AA22=6,"six ",IF(AA22=7,"sept ",IF(AA22=8,"huit ",IF(AA22=9,"neuf ",)))))</f>
        <v>0</v>
      </c>
    </row>
    <row r="80" spans="27:27" ht="12.75" customHeight="1" x14ac:dyDescent="0.25">
      <c r="AA80" s="7" t="str">
        <f>IF(AA7=90,"quatre-vingt-dix ",IF(AA7=91,"quatre-vingt-onze ",IF(AA7=92,"quatre-vingt-douze ",IF(AA7=93,"quatre-vingt-treize ",IF(AA7=94,"quatre-vingt-quatorze ",IF(AA7=95,"quatre-vingt-quinze ",AA85))))))</f>
        <v/>
      </c>
    </row>
    <row r="81" spans="27:27" ht="12.75" customHeight="1" x14ac:dyDescent="0.25">
      <c r="AA81" s="7" t="str">
        <f>IF(AA9=90,"quatre-vingt-dix ",IF(AA9=91,"quatre-vingt-onze ",IF(AA9=92,"quatre-vingt-douze ",IF(AA9=93,"quatre-vingt-treize ",IF(AA9=94,"quatre-vingt-quatorze ",IF(AA9=95,"quatre-vingt-quinze ",AA86))))))</f>
        <v/>
      </c>
    </row>
    <row r="82" spans="27:27" ht="12.75" customHeight="1" x14ac:dyDescent="0.25">
      <c r="AA82" s="7">
        <f>IF(AA16=9,"",IF(AA17=6,"six ",IF(AA17=7,"sept ",IF(AA17=8,"huit ",IF(AA17=9,"neuf ",)))))</f>
        <v>0</v>
      </c>
    </row>
    <row r="83" spans="27:27" ht="12.75" customHeight="1" x14ac:dyDescent="0.25">
      <c r="AA83" s="7" t="str">
        <f>IF(AA10=90,"quatre-vingt-dix ",IF(AA10=91,"quatre-vingt-onze ",IF(AA10=92,"quatre-vingt-douze ",IF(AA10=93,"quatre-vingt-treize ",IF(AA10=94,"quatre-vingt-quatorze ",IF(AA10=95,"quatre-vingt-quinze ",AA87))))))</f>
        <v/>
      </c>
    </row>
    <row r="84" spans="27:27" ht="12.75" customHeight="1" x14ac:dyDescent="0.25">
      <c r="AA84" s="7" t="str">
        <f>IF(AA11=90,"quatre-vingt-dix ",IF(AA11=91,"quatre-vingt-onze ",IF(AA11=92,"quatre-vingt-douze ",IF(AA11=93,"quatre-vingt-treize ",IF(AA11=94,"quatre-vingt-quatorze ",IF(AA11=95,"quatre-vingt-quinze ",AA88))))))</f>
        <v/>
      </c>
    </row>
    <row r="85" spans="27:27" ht="12.75" customHeight="1" x14ac:dyDescent="0.25">
      <c r="AA85" s="7" t="str">
        <f>IF(AA7=96,"quatre-vingt-seize ",IF(AA7=97,"quatre-vingt-dix-sept ",IF(AA7=98,"quatre-vingt-dix-huit ",IF(AA7=99,"quatre-vingt-dix-neuf ",AA89))))</f>
        <v/>
      </c>
    </row>
    <row r="86" spans="27:27" ht="12.75" customHeight="1" x14ac:dyDescent="0.25">
      <c r="AA86" s="7" t="str">
        <f>IF(AA9=96,"quatre-vingt-seize ",IF(AA9=97,"quatre-vingt-dix-sept ",IF(AA9=98,"quatre-vingt-dix-huit ",IF(AA9=99,"quatre-vingt-dix-neuf ",AA90))))</f>
        <v/>
      </c>
    </row>
    <row r="87" spans="27:27" ht="12.75" customHeight="1" x14ac:dyDescent="0.25">
      <c r="AA87" s="7" t="str">
        <f>IF(AA10=96,"quatre-vingt-seize ",IF(AA10=97,"quatre-vingt-dix-sept ",IF(AA10=98,"quatre-vingt-dix-huit ",IF(AA10=99,"quatre-vingt-dix-neuf ",AA91))))</f>
        <v/>
      </c>
    </row>
    <row r="88" spans="27:27" ht="12.75" customHeight="1" x14ac:dyDescent="0.25">
      <c r="AA88" s="7" t="str">
        <f>IF(AA11=96,"quatre-vingt-seize ",IF(AA11=97,"quatre-vingt-dix-sept ",IF(AA11=98,"quatre-vingt-dix-huit ",IF(AA11=99,"quatre-vingt-dix-neuf ",AA92))))</f>
        <v/>
      </c>
    </row>
    <row r="89" spans="27:27" ht="12.75" customHeight="1" x14ac:dyDescent="0.25">
      <c r="AA89" s="7" t="str">
        <f>IF(AA13=2,"vingt ",IF(AA13=3,"trente ",IF(AA13=4,"quarante ",IF(AA13=5,"cinquante ",AA93))))</f>
        <v/>
      </c>
    </row>
    <row r="90" spans="27:27" ht="12.75" customHeight="1" x14ac:dyDescent="0.25">
      <c r="AA90" s="7" t="str">
        <f>IF(AA16=2,"vingt ",IF(AA16=3,"trente ",IF(AA16=4,"quarante ",IF(AA16=5,"cinquante ",AA94))))</f>
        <v/>
      </c>
    </row>
    <row r="91" spans="27:27" ht="12.75" customHeight="1" x14ac:dyDescent="0.25">
      <c r="AA91" s="7" t="str">
        <f>IF(AA19=2,"vingt ",IF(AA19=3,"trente ",IF(AA19=4,"quarante ",IF(AA19=5,"cinquante ",AA95))))</f>
        <v/>
      </c>
    </row>
    <row r="92" spans="27:27" ht="12.75" customHeight="1" x14ac:dyDescent="0.25">
      <c r="AA92" s="7" t="str">
        <f>IF(AA21=2,"vingt ",IF(AA21=3,"trente ",IF(AA21=4,"quarante ",IF(AA21=5,"cinquante ",AA96))))</f>
        <v/>
      </c>
    </row>
    <row r="93" spans="27:27" ht="12.75" customHeight="1" x14ac:dyDescent="0.25">
      <c r="AA93" s="7" t="str">
        <f>IF(AA13=6,"soixante ",IF(AA7=80,"quatre-vingts ",IF(AA13=8,"quatre-vingt-","")))</f>
        <v/>
      </c>
    </row>
    <row r="94" spans="27:27" ht="12.75" customHeight="1" x14ac:dyDescent="0.25">
      <c r="AA94" s="7" t="str">
        <f>IF(AA16=6,"soixante ",IF(AA9=80,"quatre-vingts ",IF(AA16=8,"quatre-vingt-","")))</f>
        <v/>
      </c>
    </row>
    <row r="95" spans="27:27" ht="12.75" customHeight="1" x14ac:dyDescent="0.25">
      <c r="AA95" s="7" t="str">
        <f>IF(AA19=6,"soixante ",IF(AA10=80,"quatre-vingts ",IF(AA19=8,"quatre-vingt-","")))</f>
        <v/>
      </c>
    </row>
    <row r="96" spans="27:27" ht="12.75" customHeight="1" x14ac:dyDescent="0.25">
      <c r="AA96" s="7" t="str">
        <f>IF(AA21=6,"soixante ",IF(AA11=80,"quatre-vingts ",IF(AA21=8,"quatre-vingt-","")))</f>
        <v/>
      </c>
    </row>
    <row r="97" spans="27:27" ht="12.75" customHeight="1" x14ac:dyDescent="0.25">
      <c r="AA97" s="7">
        <f>0</f>
        <v>0</v>
      </c>
    </row>
    <row r="98" spans="27:27" ht="12.75" customHeight="1" x14ac:dyDescent="0.25">
      <c r="AA98" s="7" t="str">
        <f>(AA23&amp;AA24&amp;AA25&amp;AA26&amp;AA27&amp;AA28&amp;AA29&amp;AA30&amp;AA31&amp;AA32&amp;AA33&amp;AA34&amp;AA35&amp;AA36&amp;AA37&amp;AA38&amp;AA39&amp;AA40&amp;AA41)</f>
        <v xml:space="preserve">zéro euro </v>
      </c>
    </row>
  </sheetData>
  <mergeCells count="6">
    <mergeCell ref="C28:J28"/>
    <mergeCell ref="C3:J3"/>
    <mergeCell ref="C5:J5"/>
    <mergeCell ref="C11:J11"/>
    <mergeCell ref="C24:J24"/>
    <mergeCell ref="C26:J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C12"/>
  <sheetViews>
    <sheetView workbookViewId="0"/>
  </sheetViews>
  <sheetFormatPr baseColWidth="10" defaultColWidth="9.140625" defaultRowHeight="15" x14ac:dyDescent="0.25"/>
  <cols>
    <col min="1" max="1" width="24.7109375" customWidth="1"/>
  </cols>
  <sheetData>
    <row r="1" spans="1:3" x14ac:dyDescent="0.25">
      <c r="A1" s="7" t="s">
        <v>206</v>
      </c>
      <c r="B1" s="7" t="s">
        <v>207</v>
      </c>
    </row>
    <row r="2" spans="1:3" x14ac:dyDescent="0.25">
      <c r="A2" s="7" t="s">
        <v>208</v>
      </c>
      <c r="B2" s="7" t="s">
        <v>199</v>
      </c>
    </row>
    <row r="3" spans="1:3" x14ac:dyDescent="0.25">
      <c r="A3" s="7" t="s">
        <v>209</v>
      </c>
      <c r="B3" s="7">
        <v>1</v>
      </c>
    </row>
    <row r="4" spans="1:3" x14ac:dyDescent="0.25">
      <c r="A4" s="7" t="s">
        <v>210</v>
      </c>
      <c r="B4" s="7">
        <v>0</v>
      </c>
    </row>
    <row r="5" spans="1:3" x14ac:dyDescent="0.25">
      <c r="A5" s="7" t="s">
        <v>211</v>
      </c>
      <c r="B5" s="7">
        <v>0</v>
      </c>
    </row>
    <row r="6" spans="1:3" x14ac:dyDescent="0.25">
      <c r="A6" s="7" t="s">
        <v>212</v>
      </c>
      <c r="B6" s="7">
        <v>0</v>
      </c>
    </row>
    <row r="7" spans="1:3" x14ac:dyDescent="0.25">
      <c r="A7" s="7" t="s">
        <v>213</v>
      </c>
      <c r="B7" s="7">
        <v>1</v>
      </c>
    </row>
    <row r="8" spans="1:3" x14ac:dyDescent="0.25">
      <c r="A8" s="7" t="s">
        <v>214</v>
      </c>
      <c r="B8" s="7">
        <v>0</v>
      </c>
    </row>
    <row r="9" spans="1:3" x14ac:dyDescent="0.25">
      <c r="A9" s="7" t="s">
        <v>215</v>
      </c>
      <c r="B9" s="7">
        <v>1</v>
      </c>
    </row>
    <row r="10" spans="1:3" x14ac:dyDescent="0.25">
      <c r="A10" s="7" t="s">
        <v>216</v>
      </c>
      <c r="C10" s="7" t="s">
        <v>217</v>
      </c>
    </row>
    <row r="11" spans="1:3" x14ac:dyDescent="0.25">
      <c r="A11" s="7" t="s">
        <v>218</v>
      </c>
      <c r="B11" s="7">
        <v>1</v>
      </c>
    </row>
    <row r="12" spans="1:3" x14ac:dyDescent="0.25">
      <c r="A12" s="7" t="s">
        <v>219</v>
      </c>
      <c r="B12" s="7" t="s">
        <v>220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92E39B334B7748BECCC79F872D5D27" ma:contentTypeVersion="15" ma:contentTypeDescription="Crée un document." ma:contentTypeScope="" ma:versionID="5259cbe5fbb41bd8c4263de4d5acbf55">
  <xsd:schema xmlns:xsd="http://www.w3.org/2001/XMLSchema" xmlns:xs="http://www.w3.org/2001/XMLSchema" xmlns:p="http://schemas.microsoft.com/office/2006/metadata/properties" xmlns:ns2="baa18ffd-53b1-45f2-a6ac-a3526bdb920a" xmlns:ns3="b223d266-4dda-40f0-ab3d-12b1f754e5e9" targetNamespace="http://schemas.microsoft.com/office/2006/metadata/properties" ma:root="true" ma:fieldsID="f3038a04b04f445983b188b5bc0ee5a7" ns2:_="" ns3:_="">
    <xsd:import namespace="baa18ffd-53b1-45f2-a6ac-a3526bdb920a"/>
    <xsd:import namespace="b223d266-4dda-40f0-ab3d-12b1f754e5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a18ffd-53b1-45f2-a6ac-a3526bdb92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23d266-4dda-40f0-ab3d-12b1f754e5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3ea39290-bde5-4eda-b187-9d67e2d5b1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23d266-4dda-40f0-ab3d-12b1f754e5e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717A7FA-4466-4712-ABD6-99CE111DAF61}"/>
</file>

<file path=customXml/itemProps2.xml><?xml version="1.0" encoding="utf-8"?>
<ds:datastoreItem xmlns:ds="http://schemas.openxmlformats.org/officeDocument/2006/customXml" ds:itemID="{64B33AA5-DEA6-471A-A027-94A3C66D50B0}"/>
</file>

<file path=customXml/itemProps3.xml><?xml version="1.0" encoding="utf-8"?>
<ds:datastoreItem xmlns:ds="http://schemas.openxmlformats.org/officeDocument/2006/customXml" ds:itemID="{F597FF14-08E1-49A0-8AB1-1BB8342854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16</vt:i4>
      </vt:variant>
    </vt:vector>
  </HeadingPairs>
  <TitlesOfParts>
    <vt:vector size="20" baseType="lpstr">
      <vt:lpstr>Page de garde</vt:lpstr>
      <vt:lpstr>DPGF</vt:lpstr>
      <vt:lpstr>Paramètres</vt:lpstr>
      <vt:lpstr>Version</vt:lpstr>
      <vt:lpstr>CODELOT</vt:lpstr>
      <vt:lpstr>CPVILLEDOSSIER</vt:lpstr>
      <vt:lpstr>DATEVALEUR</vt:lpstr>
      <vt:lpstr>DPGF!Impression_des_titres</vt:lpstr>
      <vt:lpstr>INDICELOT</vt:lpstr>
      <vt:lpstr>NUMDOSSIER</vt:lpstr>
      <vt:lpstr>PARCELLEDOSSIER</vt:lpstr>
      <vt:lpstr>PHASELOT</vt:lpstr>
      <vt:lpstr>RUEDOSSIER</vt:lpstr>
      <vt:lpstr>TAUXTVA1</vt:lpstr>
      <vt:lpstr>TAUXTVA2</vt:lpstr>
      <vt:lpstr>TAUXTVA3</vt:lpstr>
      <vt:lpstr>TAUXTVA4</vt:lpstr>
      <vt:lpstr>TITREDOC</vt:lpstr>
      <vt:lpstr>TITREDOSSIER</vt:lpstr>
      <vt:lpstr>TITRELOT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Mario LOREAU</cp:lastModifiedBy>
  <dcterms:created xsi:type="dcterms:W3CDTF">2025-05-15T17:48:07Z</dcterms:created>
  <dcterms:modified xsi:type="dcterms:W3CDTF">2025-05-15T17:48:22Z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0x0101004292E39B334B7748BECCC79F872D5D27</vt:lpwstr>
  </property>
</Properties>
</file>