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Chantier\24.09 - ARC PROMOTION_SAXG_47lgts_Forest-ANGERS\2 - ETUDES\5 - DCE\3 - Descriptif\"/>
    </mc:Choice>
  </mc:AlternateContent>
  <xr:revisionPtr revIDLastSave="0" documentId="13_ncr:1_{977094B9-5CF4-4DBE-BFCE-BF7ED5E9A549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Page de garde" sheetId="1" r:id="rId1"/>
    <sheet name="DPGF" sheetId="2" r:id="rId2"/>
    <sheet name="Paramètres" sheetId="3" state="hidden" r:id="rId3"/>
    <sheet name="Version" sheetId="4" state="hidden" r:id="rId4"/>
  </sheets>
  <definedNames>
    <definedName name="CODELOT">Paramètres!$C$9</definedName>
    <definedName name="CPVILLEDOSSIER">Paramètres!$C$26:$J$26</definedName>
    <definedName name="DATEVALEUR">Paramètres!$C$13</definedName>
    <definedName name="_xlnm.Print_Titles" localSheetId="1">DPGF!$1:$3</definedName>
    <definedName name="INDICELOT">Paramètres!$C$17</definedName>
    <definedName name="NUMDOSSIER">Paramètres!$C$7</definedName>
    <definedName name="OBSERVATIONCONSULTE">#REF!</definedName>
    <definedName name="PARCELLEDOSSIER">Paramètres!$C$28:$J$28</definedName>
    <definedName name="PHASELOT">Paramètres!$C$15</definedName>
    <definedName name="RUEDOSSIER">Paramètres!$C$24:$J$24</definedName>
    <definedName name="TAUXTVA1">Paramètres!$C$19</definedName>
    <definedName name="TAUXTVA2">Paramètres!$C$20</definedName>
    <definedName name="TAUXTVA3">Paramètres!$C$21</definedName>
    <definedName name="TAUXTVA4">Paramètres!$C$22</definedName>
    <definedName name="TIERSADRSSPOS">#REF!</definedName>
    <definedName name="TIERSBTPOS">#REF!</definedName>
    <definedName name="TIERSCONTACT">#REF!</definedName>
    <definedName name="TIERSCP">#REF!</definedName>
    <definedName name="TIERSEMAIL">#REF!</definedName>
    <definedName name="TIERSFAX">#REF!</definedName>
    <definedName name="TIERSLOCALITE">#REF!</definedName>
    <definedName name="TIERSNOM">#REF!</definedName>
    <definedName name="TIERSTEL">#REF!</definedName>
    <definedName name="TIERSTELP">#REF!</definedName>
    <definedName name="TIERSVILLE">#REF!</definedName>
    <definedName name="TITREDOC">Paramètres!$C$3:$J$3</definedName>
    <definedName name="TITREDOSSIER">Paramètres!$C$5:$J$5</definedName>
    <definedName name="TITRELOT">Paramètres!$C$11:$J$11</definedName>
  </definedNames>
  <calcPr calcId="191029"/>
</workbook>
</file>

<file path=xl/calcChain.xml><?xml version="1.0" encoding="utf-8"?>
<calcChain xmlns="http://schemas.openxmlformats.org/spreadsheetml/2006/main">
  <c r="AA97" i="3" l="1"/>
  <c r="AA8" i="3"/>
  <c r="G252" i="2"/>
  <c r="G237" i="2"/>
  <c r="G236" i="2"/>
  <c r="G238" i="2" s="1"/>
  <c r="K231" i="2"/>
  <c r="K229" i="2"/>
  <c r="K218" i="2"/>
  <c r="K215" i="2"/>
  <c r="K212" i="2"/>
  <c r="K209" i="2"/>
  <c r="K204" i="2"/>
  <c r="K201" i="2"/>
  <c r="K198" i="2"/>
  <c r="K195" i="2"/>
  <c r="K192" i="2"/>
  <c r="K189" i="2"/>
  <c r="K186" i="2"/>
  <c r="K183" i="2"/>
  <c r="K180" i="2"/>
  <c r="K175" i="2"/>
  <c r="K172" i="2"/>
  <c r="K169" i="2"/>
  <c r="K165" i="2"/>
  <c r="K162" i="2"/>
  <c r="K159" i="2"/>
  <c r="K153" i="2"/>
  <c r="K150" i="2"/>
  <c r="K147" i="2"/>
  <c r="K144" i="2"/>
  <c r="K141" i="2"/>
  <c r="K136" i="2"/>
  <c r="K130" i="2"/>
  <c r="K127" i="2"/>
  <c r="K124" i="2"/>
  <c r="K121" i="2"/>
  <c r="K118" i="2"/>
  <c r="K115" i="2"/>
  <c r="K112" i="2"/>
  <c r="K109" i="2"/>
  <c r="K106" i="2"/>
  <c r="K101" i="2"/>
  <c r="K98" i="2"/>
  <c r="K95" i="2"/>
  <c r="K92" i="2"/>
  <c r="K89" i="2"/>
  <c r="K86" i="2"/>
  <c r="K83" i="2"/>
  <c r="K80" i="2"/>
  <c r="K75" i="2"/>
  <c r="K72" i="2"/>
  <c r="K65" i="2"/>
  <c r="K62" i="2"/>
  <c r="K59" i="2"/>
  <c r="K56" i="2"/>
  <c r="K52" i="2"/>
  <c r="K49" i="2"/>
  <c r="K45" i="2"/>
  <c r="K42" i="2"/>
  <c r="K39" i="2"/>
  <c r="K36" i="2"/>
  <c r="K33" i="2"/>
  <c r="K28" i="2"/>
  <c r="K25" i="2"/>
  <c r="K22" i="2"/>
  <c r="K19" i="2"/>
  <c r="G248" i="2" s="1"/>
  <c r="K16" i="2"/>
  <c r="G243" i="2" s="1"/>
  <c r="G11" i="2"/>
  <c r="G12" i="2" s="1"/>
  <c r="G10" i="2"/>
  <c r="G85" i="1"/>
  <c r="G83" i="1"/>
  <c r="G81" i="1"/>
  <c r="G79" i="1"/>
  <c r="E71" i="1"/>
  <c r="E66" i="1"/>
  <c r="E62" i="1"/>
  <c r="E20" i="1"/>
  <c r="E11" i="1"/>
  <c r="G251" i="2" l="1"/>
  <c r="G253" i="2" s="1"/>
  <c r="AA1" i="3" s="1"/>
  <c r="G225" i="2"/>
  <c r="G227" i="2" s="1"/>
  <c r="G242" i="2"/>
  <c r="G244" i="2" s="1"/>
  <c r="G226" i="2"/>
  <c r="AA33" i="3" l="1"/>
  <c r="AA37" i="3"/>
  <c r="AA3" i="3"/>
  <c r="AA42" i="3" l="1"/>
  <c r="AA12" i="3"/>
  <c r="AA27" i="3"/>
  <c r="AA4" i="3"/>
  <c r="AA32" i="3" l="1"/>
  <c r="AA15" i="3"/>
  <c r="AA13" i="3"/>
  <c r="AA24" i="3"/>
  <c r="AA23" i="3"/>
  <c r="AA7" i="3"/>
  <c r="AA5" i="3"/>
  <c r="AA6" i="3" s="1"/>
  <c r="AA41" i="3" l="1"/>
  <c r="AA38" i="3"/>
  <c r="AA22" i="3"/>
  <c r="AA21" i="3"/>
  <c r="AA11" i="3"/>
  <c r="AA65" i="3"/>
  <c r="AA57" i="3" s="1"/>
  <c r="AA45" i="3" s="1"/>
  <c r="AA26" i="3" s="1"/>
  <c r="AA93" i="3"/>
  <c r="AA89" i="3" s="1"/>
  <c r="AA16" i="3"/>
  <c r="AA17" i="3" s="1"/>
  <c r="AA18" i="3"/>
  <c r="AA10" i="3" s="1"/>
  <c r="AA19" i="3"/>
  <c r="AA9" i="3"/>
  <c r="AA46" i="3"/>
  <c r="AA29" i="3"/>
  <c r="AA28" i="3"/>
  <c r="AA43" i="3"/>
  <c r="AA14" i="3"/>
  <c r="AA73" i="3" s="1"/>
  <c r="AA51" i="3" l="1"/>
  <c r="AA25" i="3"/>
  <c r="AA85" i="3"/>
  <c r="AA80" i="3" s="1"/>
  <c r="AA72" i="3" s="1"/>
  <c r="AA64" i="3" s="1"/>
  <c r="AA56" i="3" s="1"/>
  <c r="AA44" i="3" s="1"/>
  <c r="AA95" i="3"/>
  <c r="AA91" i="3" s="1"/>
  <c r="AA47" i="3"/>
  <c r="AA86" i="3"/>
  <c r="AA81" i="3" s="1"/>
  <c r="AA74" i="3" s="1"/>
  <c r="AA66" i="3" s="1"/>
  <c r="AA58" i="3" s="1"/>
  <c r="AA48" i="3" s="1"/>
  <c r="AA50" i="3"/>
  <c r="AA34" i="3"/>
  <c r="AA20" i="3"/>
  <c r="AA77" i="3" s="1"/>
  <c r="AA90" i="3"/>
  <c r="AA82" i="3"/>
  <c r="AA94" i="3"/>
  <c r="AA30" i="3"/>
  <c r="AA75" i="3"/>
  <c r="AA67" i="3" s="1"/>
  <c r="AA59" i="3" s="1"/>
  <c r="AA49" i="3" s="1"/>
  <c r="AA31" i="3" s="1"/>
  <c r="AA96" i="3"/>
  <c r="AA79" i="3"/>
  <c r="AA71" i="3"/>
  <c r="AA63" i="3" s="1"/>
  <c r="AA55" i="3" s="1"/>
  <c r="AA40" i="3" s="1"/>
  <c r="AA92" i="3"/>
  <c r="AA88" i="3" s="1"/>
  <c r="AA84" i="3" s="1"/>
  <c r="AA78" i="3" s="1"/>
  <c r="AA70" i="3" s="1"/>
  <c r="AA62" i="3" s="1"/>
  <c r="AA54" i="3" s="1"/>
  <c r="AA35" i="3" l="1"/>
  <c r="AA98" i="3" s="1"/>
  <c r="AA2" i="3" s="1"/>
  <c r="D256" i="2" s="1"/>
  <c r="AA87" i="3"/>
  <c r="AA83" i="3" s="1"/>
  <c r="AA76" i="3" s="1"/>
  <c r="AA68" i="3" s="1"/>
  <c r="AA60" i="3" s="1"/>
  <c r="AA52" i="3" s="1"/>
  <c r="AA39" i="3"/>
  <c r="AA69" i="3"/>
  <c r="AA61" i="3" s="1"/>
  <c r="AA53" i="3" s="1"/>
  <c r="AA36" i="3" s="1"/>
</calcChain>
</file>

<file path=xl/sharedStrings.xml><?xml version="1.0" encoding="utf-8"?>
<sst xmlns="http://schemas.openxmlformats.org/spreadsheetml/2006/main" count="546" uniqueCount="320">
  <si>
    <t>Dossier</t>
  </si>
  <si>
    <t>Date</t>
  </si>
  <si>
    <t>Phase</t>
  </si>
  <si>
    <t>Indice</t>
  </si>
  <si>
    <t>MAITRE D'OUVRAGE
SCCV ARC PROMOTION OUEST
1 rue Geneviève de Gaulle Anthonioz
35 000 RENNES</t>
  </si>
  <si>
    <t>ACOUSTICIEN : 
    ALHYANGE
    1 BD Paul Chabas
    44100 Nantes
    Tél : 02 85 67 00 80
    Mél : grandouest@alhyange.com</t>
  </si>
  <si>
    <t>PAYSAGISTE : 
    Arts des Villes et des Champs
    2 lotissement de la Garenne
    49330 ETRICHE
    Tél : 07 89 79 42 49
    Mél : contact@arts-villes-et-champs.fr</t>
  </si>
  <si>
    <t>BE STRUCTURE : 
    STBAT
    32 rue du Landreau
    49070 ANGERS
    Tél : 02 41 87 65 58
    Mél : c.david@stbat.fr</t>
  </si>
  <si>
    <t>BE FLUIDES : 
    AB INGENIERIE
    21 rue du Hanipet
    49124 SAINT BARTHELEMY D'ANJOU
    Tél : 02.41.34.97.18
    Mél : betfluides@ab-ingenierie.com</t>
  </si>
  <si>
    <t>ECONOMISTE DE LA CONSTRUCTION : 
    GOUSSET INGENIERIE ET COORDINATION
    20 rue Gustave Mareau
    49000 ANGERS
    Tél : 02 41 25 34 60
    Mél : contact@goussetsas.fr</t>
  </si>
  <si>
    <t>ARCHITECTE : 
    STUDIO D'ARCHITECTURE XAVIER GAYRAUD
    6 rue des Lices
    49100 ANGERS
    Tél : 02.72.47.03.95
    Mél : info@studio-archi.com</t>
  </si>
  <si>
    <t>NIV</t>
  </si>
  <si>
    <t>CODE</t>
  </si>
  <si>
    <t>CODE_CAO</t>
  </si>
  <si>
    <t>TITRE1</t>
  </si>
  <si>
    <t>M1</t>
  </si>
  <si>
    <t>M2</t>
  </si>
  <si>
    <t>U</t>
  </si>
  <si>
    <t>QTE</t>
  </si>
  <si>
    <t>QTEENTR</t>
  </si>
  <si>
    <t>CRM</t>
  </si>
  <si>
    <t>CRT</t>
  </si>
  <si>
    <t>VAROPT</t>
  </si>
  <si>
    <t>TVA</t>
  </si>
  <si>
    <t>MARQUE</t>
  </si>
  <si>
    <t>REF</t>
  </si>
  <si>
    <t>COMM</t>
  </si>
  <si>
    <t>LOC</t>
  </si>
  <si>
    <t>Niveau</t>
  </si>
  <si>
    <t>Code</t>
  </si>
  <si>
    <t>Code CAO</t>
  </si>
  <si>
    <t>Désignation</t>
  </si>
  <si>
    <t>Qté</t>
  </si>
  <si>
    <t>Qté
Entr.</t>
  </si>
  <si>
    <t>P.U. HT</t>
  </si>
  <si>
    <t>P.T. HT</t>
  </si>
  <si>
    <t>Variante
Option</t>
  </si>
  <si>
    <t>Numéro
 Option</t>
  </si>
  <si>
    <t>Taux TVA</t>
  </si>
  <si>
    <t>Marque</t>
  </si>
  <si>
    <t>Référence</t>
  </si>
  <si>
    <t>Commentaire</t>
  </si>
  <si>
    <t>Localisation</t>
  </si>
  <si>
    <t>Lot n°9</t>
  </si>
  <si>
    <t>MENUISERIES INTERIEURES BOIS</t>
  </si>
  <si>
    <t>Non localisé</t>
  </si>
  <si>
    <t>9.2</t>
  </si>
  <si>
    <t>REPORTING DES CONSOMMATIONS, GESTION DES DECHETS ET BILAN CARBONE</t>
  </si>
  <si>
    <t>3.&amp;</t>
  </si>
  <si>
    <t>Total H.T. :</t>
  </si>
  <si>
    <t>Total T.V.A. (20%) :</t>
  </si>
  <si>
    <t>Total T.T.C. :</t>
  </si>
  <si>
    <t>9.6</t>
  </si>
  <si>
    <t>DESCRIPTION DES OUVRAGES</t>
  </si>
  <si>
    <t>9.6.1</t>
  </si>
  <si>
    <t>PORTES BOIS</t>
  </si>
  <si>
    <t>9.6.1.2</t>
  </si>
  <si>
    <t>Bloc porte de distribution intérieure à âme alvéolaire</t>
  </si>
  <si>
    <t>9.6.1.2.1</t>
  </si>
  <si>
    <t>Bloc porte de distribution de 0.73 x 2.04</t>
  </si>
  <si>
    <t>9.L</t>
  </si>
  <si>
    <t xml:space="preserve">Localisation : 
- Portes intérieures des logements y compris portes locaux chaudières et LL.
</t>
  </si>
  <si>
    <t>9.&amp;</t>
  </si>
  <si>
    <t>9.6.1.2.2</t>
  </si>
  <si>
    <t xml:space="preserve">Bloc porte de distribution de 0.83 x 2.04 </t>
  </si>
  <si>
    <t xml:space="preserve">Localisation : 
- Portes intérieures des logements y compris portes locaux chaudières et LL.
- Bâtiment collectifs B : Portes intérieures du local ménage : 2 unités.
</t>
  </si>
  <si>
    <t>9.6.1.2.3</t>
  </si>
  <si>
    <t xml:space="preserve">Bloc porte de distribution de 0.93 x 2.04 </t>
  </si>
  <si>
    <t>9.6.1.2.4</t>
  </si>
  <si>
    <t>Plus-value bec de cane à condamnation</t>
  </si>
  <si>
    <t xml:space="preserve">Localisation : 
- Portes des WC et SDE des logements
</t>
  </si>
  <si>
    <t>9.6.1.2.5</t>
  </si>
  <si>
    <t>Plus-value bec de cane et pêne dormant ½ tour</t>
  </si>
  <si>
    <t xml:space="preserve">Localisation : 
- Portes des chambres des logements (prévoir clefs) 
- Portes des pièces de vie, celliers, et dégagements
</t>
  </si>
  <si>
    <t>8.&amp;</t>
  </si>
  <si>
    <t>9.6.1.3</t>
  </si>
  <si>
    <t>Bloc porte CF 1/2h</t>
  </si>
  <si>
    <t>9.6.1.3.1</t>
  </si>
  <si>
    <t>Portes locaux communs</t>
  </si>
  <si>
    <t xml:space="preserve">Localisation : 
Logements collectifs bâtiment A:
- Portes accès escaliers tous niveaux. (4 unités)
- Porte accès au local ménage au RDC
- Porte local télécoms au RDC
- Porte local technique
- Porte local vélos donnant sur parking.
- Portes de sas accès au parking. (2 unités)
Logements collectifs bâtiment B:
- Portes accès escaliers tous niveaux. (4 unités)
- Porte accès au local ménage au RDC
- Porte local technique
- Portes de sas accès au parking. (2 unités)
</t>
  </si>
  <si>
    <t>9.6.1.3.2</t>
  </si>
  <si>
    <t>Plus-value pour serrure canon européen avec bouton moleté intérieur (sur organigramme)</t>
  </si>
  <si>
    <t xml:space="preserve">Localisation : 
Logements collectifs bâtiment A:
- Porte accès au local ménage au RDC
- Porte local télécoms au RDC
- Porte local technique
- Porte local vélos donnant sur parking.
Logements collectifs bâtiment B:
- Porte local technique
</t>
  </si>
  <si>
    <t>9.6.1.3.3</t>
  </si>
  <si>
    <t>Plus-value pour serrure avec 1/2 cylindre européen et poignée de tirage (coté sas) et béquille libre (coté parking)</t>
  </si>
  <si>
    <t xml:space="preserve">Localisation : 
Logements collectifs bâtiment A:
- Porte de sas donnant sur parking. (1U)
</t>
  </si>
  <si>
    <t>9.6.1.3.4</t>
  </si>
  <si>
    <t>Plus-value pour bandeau ventouse avec 2 ventouses (haut et bas)</t>
  </si>
  <si>
    <t xml:space="preserve">Localisation : 
Logements collectifs bâtiment B:
- Porte accès au local ménage au RDC
- Portes de sas accès au parking. (1U)
</t>
  </si>
  <si>
    <t>9.6.1.3.5</t>
  </si>
  <si>
    <t>Bloc porte de distribution intérieure isolante</t>
  </si>
  <si>
    <t xml:space="preserve">Localisation : 
Logements individuels :
- Pavillons MI01 à MI06 : Portes entre garage et pièce à vivre.
</t>
  </si>
  <si>
    <t>9.6.1.4</t>
  </si>
  <si>
    <t>Portes palières intérieures bâtiment A</t>
  </si>
  <si>
    <t xml:space="preserve">Localisation : 
- Bâtiments collectifs A : Portes palières intérieures des logements.
</t>
  </si>
  <si>
    <t>9.6.1.5</t>
  </si>
  <si>
    <t>Portes palières intérieures bâtiment B</t>
  </si>
  <si>
    <t xml:space="preserve">Localisation : 
- Bâtiments collectifs B : Portes palières intérieures des logements.
</t>
  </si>
  <si>
    <t>9.6.1.6</t>
  </si>
  <si>
    <t>Façade de gaines palières</t>
  </si>
  <si>
    <t>9.6.1.6.1</t>
  </si>
  <si>
    <t>dimensions 60 x 205 ht</t>
  </si>
  <si>
    <t xml:space="preserve">Localisation : 
Bâtiment collectif A:
- Services généraux : 4 unités
- Gaz : 3 unités
- Telecom : 3 unités
Bâtiment collectif B:
- Services généraux : 4 unités
- Gaz : 3 unités
- Telecom : 3 unités
</t>
  </si>
  <si>
    <t>9.6.1.6.2</t>
  </si>
  <si>
    <t xml:space="preserve">dimensions 70 x 205 ht </t>
  </si>
  <si>
    <t xml:space="preserve">Localisation : 
Bâtiment collectif A :
- ENEDIS : 4 unités
- Gaz : 3 unités
Bâtiment collectif B :
- ENEDIS : 4 unités
- Gaz : 3 unités
</t>
  </si>
  <si>
    <t>9.6.1.6.3</t>
  </si>
  <si>
    <t xml:space="preserve">dimensions 80 x 205 ht </t>
  </si>
  <si>
    <t xml:space="preserve">Localisation : 
Bâtiment collectif A:
- AEP : 4 unités
Bâtiment collectif B:
- AEP : 4 unités
</t>
  </si>
  <si>
    <t>9.6.1.6.4</t>
  </si>
  <si>
    <t xml:space="preserve">dimensions 90 x 205 ht </t>
  </si>
  <si>
    <t xml:space="preserve">Localisation : 
Bâtiment collectif B:
- Telecom : 1 unité
 </t>
  </si>
  <si>
    <t>4.&amp;</t>
  </si>
  <si>
    <t>9.6.2</t>
  </si>
  <si>
    <t>PLACARDS</t>
  </si>
  <si>
    <t>9.6.2.1</t>
  </si>
  <si>
    <t>Façades battantes</t>
  </si>
  <si>
    <t>9.6.2.1.1</t>
  </si>
  <si>
    <t>dimensions 60 x 230/250</t>
  </si>
  <si>
    <t xml:space="preserve">Localisation : 
- Façades des gaines GTL : 1 unité par logement
</t>
  </si>
  <si>
    <t>9.6.2.1.2</t>
  </si>
  <si>
    <t xml:space="preserve">dimensions 93 x 230/250 </t>
  </si>
  <si>
    <t xml:space="preserve">Localisation : 
Bâtiment collectif A: Façades des gaines placards de rangements : 
- A103 : Entrée
- A104 : Entrée
- A105 : Entrée
- A203 : Entrée
- A204 : Entrée
- A205 : Entrée
Bâtiment collectif A: Façades des gaines placards de rangements : 
- B103 : Entrée
- B104 : Entrée
- B105 : Entrée
- B203 : Entrée
- B204 : Entrée
- B205 : Entrée
</t>
  </si>
  <si>
    <t>9.6.2.2</t>
  </si>
  <si>
    <t>Façades coulissantes</t>
  </si>
  <si>
    <t>9.6.2.2.1</t>
  </si>
  <si>
    <t xml:space="preserve">dimensions 105 x 230/250   </t>
  </si>
  <si>
    <t xml:space="preserve">Localisation : 
Bâtiment collectif A: Façades coulissantes placards : 
- A101 : Entrée
- A201 : Entrée
Bâtiment collectif B: Façades coulissantes placards : 
- B101 : Entrée
- B201 : Entrée
</t>
  </si>
  <si>
    <t>9.6.2.2.2</t>
  </si>
  <si>
    <t xml:space="preserve">dimensions 120 x 230/250  </t>
  </si>
  <si>
    <t xml:space="preserve">Localisation : 
Bâtiment collectif A: Façades coulissantes placards : 
- A102 : Entrée
- A106 : Entrée
- A106 : Chambre 2
- A107 : Entrée
- A108 : Entrée
- A202 : Entrée
- A206 : Entrée
- A206 : Chambre 2
- A207 : Entrée
- A208 : Entrée
- A301 : Entrée
- A301 : Chambre 2
- A304 : Chambre 2
Bâtiment collectif B: Façades coulissantes placards : 
- B102 : Entrée
- B106 : Entrée
- B106 : Chambre 1
- B107 : Entrée
- B108 : Entrée
- B202 : Entrée
- B206 : Entrée
- B206 : Chambre 1
- B207 : Entrée
- B208 : Entrée
- B301 : Entrée
- B301 : Chambre 2
- B304 : Chambre 2
- B305 : Chambre 2
Logements individuels : Façades coulissantes placards : 
- MI01 : Chambre 2
- MI02 : Chambre 1
- MI02 : Chambre 2
- MI03 : Chambre 1
- MI03 : Chambre 2
- MI04 : Chambre 1
- MI04 : Chambre 2
- MI05 : Chambre 1
- MI05 : Chambre 2
- MI06 : Chambre 1
- MI06 : Chambre 2
- MI07 : Chambre 1
</t>
  </si>
  <si>
    <t>9.6.2.2.3</t>
  </si>
  <si>
    <t xml:space="preserve">dimensions 130 x 230/250   </t>
  </si>
  <si>
    <t xml:space="preserve">Localisation : 
Logements individuels : Façades coulissantes placards : 
- MI07 : Chambre 2
</t>
  </si>
  <si>
    <t>9.6.2.2.4</t>
  </si>
  <si>
    <t xml:space="preserve">dimensions 135 x 230/250 </t>
  </si>
  <si>
    <t xml:space="preserve">Localisation : 
Bâtiment collectif B: Façades coulissantes placards : 
- B101 : Chambre 2
- B201 : Chambre 2
</t>
  </si>
  <si>
    <t>9.6.2.2.5</t>
  </si>
  <si>
    <t xml:space="preserve">dimensions 150 x 230/250 </t>
  </si>
  <si>
    <t xml:space="preserve">Localisation : 
Bâtiment collectif A: Façades coulissantes placards : 
- A101 : Chambre 2
- A201 : Chambre 2
- A304 : Entrée
Bâtiment collectif B: Façades coulissantes placards : 
- B304 : Entrée
</t>
  </si>
  <si>
    <t>9.6.2.2.6</t>
  </si>
  <si>
    <t xml:space="preserve">dimensions 180 x 230/250 </t>
  </si>
  <si>
    <t xml:space="preserve">Localisation : 
Bâtiment collectif A: Façades coulissantes placards : 
- A102 : Chambre 2
- A202 : Chambre 2
Bâtiment collectif B: Façades coulissantes placards : 
- B102 : Chambre 2
- B202 : Chambre 2
</t>
  </si>
  <si>
    <t>9.6.2.2.7</t>
  </si>
  <si>
    <t xml:space="preserve">dimensions 200 x 230/250 </t>
  </si>
  <si>
    <t xml:space="preserve">Localisation : 
Bâtiment collectif A: Façades coulissantes placards : 
- A305 : Dégagement
Bâtiment collectif B: Façades coulissantes placards : 
- B305 : Dégagement
</t>
  </si>
  <si>
    <t>9.6.2.2.8</t>
  </si>
  <si>
    <t>dimensions 260 x 230/250</t>
  </si>
  <si>
    <t xml:space="preserve">Localisation : 
Logements individuels : Façades coulissantes placards : 
- MI01 : Chambre 3
- MI02 : Chambre 3
- MI03 : Chambre 3
- MI04 : Chambre 3
- MI05 : Chambre 3
- MI06 : Chambre 3
- MI07 : Chambre 3
</t>
  </si>
  <si>
    <t>9.6.2.3</t>
  </si>
  <si>
    <t>Aménagement intérieur placards</t>
  </si>
  <si>
    <t>9.6.2.3.1</t>
  </si>
  <si>
    <t xml:space="preserve">Localisation : 
Bâtiment collectif A: Aménagement intérieur placards de rangements : 
- A103 : Entrée
- A104 : Entrée
- A105 : Entrée
- A203 : Entrée
- A204 : Entrée
- A205 : Entrée
Bâtiment collectif A: Aménagement intérieur placards de rangements : 
- B103 : Entrée
- B104 : Entrée
- B105 : Entrée
- B203 : Entrée
- B204 : Entrée
- B205 : Entrée
</t>
  </si>
  <si>
    <t>9.6.2.3.2</t>
  </si>
  <si>
    <t xml:space="preserve">Localisation : 
Bâtiment collectif A: Aménagement intérieur placards : 
- A101 : Entrée
- A201 : Entrée
Bâtiment collectif B: Aménagement intérieur placards : 
- B101 : Entrée
- B201 : Entrée
</t>
  </si>
  <si>
    <t>9.6.2.3.3</t>
  </si>
  <si>
    <t xml:space="preserve">Localisation : 
Bâtiment collectif A: Aménagement intérieur placards : 
- A102 : Entrée
- A106 : Entrée
- A106 : Chambre 2
- A107 : Entrée
- A108 : Entrée
- A202 : Entrée
- A206 : Entrée
- A206 : Chambre 2
- A207 : Entrée
- A208 : Entrée
- A301 : Entrée
- A301 : Chambre 2
- A304 : Chambre 2
Bâtiment collectif B: Aménagement intérieur placards : 
- B102 : Entrée
- B106 : Entrée
- B106 : Chambre 1
- B107 : Entrée
- B108 : Entrée
- B202 : Entrée
- B206 : Entrée
- B206 : Chambre 1
- B207 : Entrée
- B208 : Entrée
- B301 : Entrée
- B301 : Chambre 2
- B304 : Chambre 2
- B305 : Chambre 2
Logements individuels : Aménagement intérieur placards : 
- MI01 : Chambre 2
- MI02 : Chambre 1
- MI02 : Chambre 2
- MI03 : Chambre 1
- MI03 : Chambre 2
- MI04 : Chambre 1
- MI04 : Chambre 2
- MI05 : Chambre 1
- MI05 : Chambre 2
- MI06 : Chambre 1
- MI06 : Chambre 2
- MI07 : Chambre 1
</t>
  </si>
  <si>
    <t>9.6.2.3.4</t>
  </si>
  <si>
    <t xml:space="preserve">Localisation : 
Logements individuels : Aménagement intérieur placards : 
- MI07 : Chambre 2
</t>
  </si>
  <si>
    <t>9.6.2.3.5</t>
  </si>
  <si>
    <t xml:space="preserve">Localisation : 
Bâtiment collectif B: Aménagement intérieur placards : 
- B101 : Chambre 2
- B201 : Chambre 2
</t>
  </si>
  <si>
    <t>9.6.2.3.6</t>
  </si>
  <si>
    <t xml:space="preserve">Localisation : 
Bâtiment collectif A: Aménagement intérieur placards : 
- A101 : Chambre 2
- A201 : Chambre 2
- A304 : Entrée
Bâtiment collectif B: Aménagement intérieur placards : 
- B304 : Entrée
</t>
  </si>
  <si>
    <t>9.6.2.3.7</t>
  </si>
  <si>
    <t xml:space="preserve">Localisation : 
Bâtiment collectif A: Aménagement intérieur placards : 
- A102 : Chambre 2
- A202 : Chambre 2
Bâtiment collectif B: Aménagement intérieur placards : 
- B102 : Chambre 2
- B202 : Chambre 2
</t>
  </si>
  <si>
    <t>9.6.2.3.8</t>
  </si>
  <si>
    <t xml:space="preserve">Localisation : 
Bâtiment collectif A: Aménagement intérieur placards : 
- A305 : Dégagement
Bâtiment collectif B: Aménagement intérieur placards : 
- B305 : Dégagement
</t>
  </si>
  <si>
    <t>9.6.2.3.9</t>
  </si>
  <si>
    <t xml:space="preserve">Localisation : 
Logements individuels : Aménagement intérieur placards : 
- MI01 : Chambre 3
- MI02 : Chambre 3
- MI03 : Chambre 3
- MI04 : Chambre 3
- MI05 : Chambre 3
- MI06 : Chambre 3
- MI07 : Chambre 3
</t>
  </si>
  <si>
    <t>9.6.3</t>
  </si>
  <si>
    <t>PLINTHES</t>
  </si>
  <si>
    <t>9.6.3.1</t>
  </si>
  <si>
    <t>Plinthes droites</t>
  </si>
  <si>
    <t>ML</t>
  </si>
  <si>
    <t xml:space="preserve">Localisation : 
- Logements et parties communes : En périphérie de toutes les pièces  recevant un sol PVC ou  textiles suivant plans. Se référer au lot Sols souples.
</t>
  </si>
  <si>
    <t>9.6.4</t>
  </si>
  <si>
    <t>ESCALIER BOIS</t>
  </si>
  <si>
    <t>9.6.4.1</t>
  </si>
  <si>
    <t>Escaliers balancés</t>
  </si>
  <si>
    <t xml:space="preserve">Localisation : 
- Pavillons MI01 à MI07 : Escaliers d'accès aux étages des pavillons. Se référer aux détails architectes.
</t>
  </si>
  <si>
    <t>9.6.4.2</t>
  </si>
  <si>
    <t>Garde-corps bois &amp; métallique</t>
  </si>
  <si>
    <t>9.6.4.3</t>
  </si>
  <si>
    <t xml:space="preserve">Mains courantes </t>
  </si>
  <si>
    <t>Localisation : 
- Pavillons MI01 à MI07 : En intrados et en extrados des escaliers d'accès aux étages. Se référer aux détails architectes.</t>
  </si>
  <si>
    <t>9.6.4.4</t>
  </si>
  <si>
    <t>Fermeture vide au droit des pièces de vie</t>
  </si>
  <si>
    <t>Localisation : 
- Pavillons MI01 à MI07 : Fermeture des vides au droit des pièces de vie. Se référer aux détails architectes.</t>
  </si>
  <si>
    <t>9.6.4.5</t>
  </si>
  <si>
    <t>Habillage trémie</t>
  </si>
  <si>
    <t xml:space="preserve">Localisation : 
- Pavillons MI01 à MI07 : Escaliers d'accès aux étages. .
</t>
  </si>
  <si>
    <t>9.6.5</t>
  </si>
  <si>
    <t>HALL D'ENTREE</t>
  </si>
  <si>
    <t>9.6.5.1</t>
  </si>
  <si>
    <t>Boîtes à lettres intérieures</t>
  </si>
  <si>
    <t>9.6.5.1.1</t>
  </si>
  <si>
    <t>Bloc de 8 boîtes : 2 unités</t>
  </si>
  <si>
    <t xml:space="preserve">Localisation : 
- Dans le Hall du bâtiment A
- Dans le Hall du bâtiment B
</t>
  </si>
  <si>
    <t>9.6.5.1.2</t>
  </si>
  <si>
    <t>Bloc de 16 boîtes : 2 unités</t>
  </si>
  <si>
    <t>9.6.5.1.3</t>
  </si>
  <si>
    <t>Habillage décoratif mural</t>
  </si>
  <si>
    <t xml:space="preserve">Localisation : 
- Habillage décoratif mural dans les halls d'entrée. Se référer aux plans de détails architectes.
</t>
  </si>
  <si>
    <t>9.6.5.2</t>
  </si>
  <si>
    <t>Panneaux d'affichage</t>
  </si>
  <si>
    <t xml:space="preserve">Localisation : 
Bâtiments collectifs A et B:
- Prévoir un panneau d'affichage par bâtiment.
</t>
  </si>
  <si>
    <t>9.6.5.3</t>
  </si>
  <si>
    <t>Corbeille de propreté</t>
  </si>
  <si>
    <t xml:space="preserve">Localisation : 
Bâtiments collectifs A et B:
- Prévoir une corbeille de propreté par bâtiment à encastrer dans l'habillage mural.
</t>
  </si>
  <si>
    <t>9.6.5.4</t>
  </si>
  <si>
    <t>Miroirs</t>
  </si>
  <si>
    <t xml:space="preserve">Localisation : 
Bâtiments A et B:
- Prévoir un miroir par bâtiment 
</t>
  </si>
  <si>
    <t>9.6.6</t>
  </si>
  <si>
    <t>OUVRAGES DIVERS</t>
  </si>
  <si>
    <t>9.6.6.1</t>
  </si>
  <si>
    <t>Trappe de ramonage</t>
  </si>
  <si>
    <t xml:space="preserve">Localisation : 
Bâtiments A et B:
- Pour chaque colonne 3 CE des chaudières gaz: Prévoir : 1 unité par logement.
</t>
  </si>
  <si>
    <t>9.6.6.2</t>
  </si>
  <si>
    <t>Trappe de visite 60x60</t>
  </si>
  <si>
    <t xml:space="preserve">Localisation : 
Bâtiments collectifs A et B : 
- Trappes d'accès aux combles (2u) : Dimension 100 x 100 cm
Logements individuels:
- Trappes d'accès aux combles (7u) : Dimension 60 x 60 cm
</t>
  </si>
  <si>
    <t>9.6.6.3</t>
  </si>
  <si>
    <t>Poteaux d'about</t>
  </si>
  <si>
    <t xml:space="preserve">Localisation : 
- Aux extrémités des cloisons qui ne viennent pas buter contre une autre paroi suivant plan.
</t>
  </si>
  <si>
    <t>9.6.6.4</t>
  </si>
  <si>
    <t>Cache nourrice</t>
  </si>
  <si>
    <t xml:space="preserve">Localisation : 
- A prévoir pour habillage des collecteurs de chauffage : 49 unités.
</t>
  </si>
  <si>
    <t>9.6.6.5</t>
  </si>
  <si>
    <t>Tablettes</t>
  </si>
  <si>
    <t xml:space="preserve">Localisation : 
- A prévoir en recouvrement des coffres derrière les cuvettes des WC. Se reporter aux plans.
</t>
  </si>
  <si>
    <t>9.6.6.6</t>
  </si>
  <si>
    <t>Boites aux lettres extérieures</t>
  </si>
  <si>
    <t xml:space="preserve">Localisation : 
Se référer aux plans de détails architectes :
- Boites aux lettres individuelles extérieures à intégrer au muret à l'entrée de la voie d'accès aux pavillons.
</t>
  </si>
  <si>
    <t>9.6.6.7</t>
  </si>
  <si>
    <t>Organigramme des clefs : Cylindre européen</t>
  </si>
  <si>
    <t>ENS</t>
  </si>
  <si>
    <t xml:space="preserve">Localisation : 
- Les clefs des portes palières doivent pouvoir ouvrir les portes des locaux communs
</t>
  </si>
  <si>
    <t>9.6.6.8</t>
  </si>
  <si>
    <t>Cylindres provisoire chantier</t>
  </si>
  <si>
    <t xml:space="preserve">Localisation : 
- Forfait 49 U
</t>
  </si>
  <si>
    <t>9.6.6.9</t>
  </si>
  <si>
    <t>Butées de portes</t>
  </si>
  <si>
    <t xml:space="preserve">Localisation : 
- Pour toutes les portes prévues au présent lot.
</t>
  </si>
  <si>
    <t>9.6.7</t>
  </si>
  <si>
    <t>SIGNALETIQUE</t>
  </si>
  <si>
    <t>9.6.7.1</t>
  </si>
  <si>
    <t>Numérotation palière</t>
  </si>
  <si>
    <t>Localisation : 
Bâtiments collectifs A et B :
- A tous les niveaux du bâtiment : 8 unités.</t>
  </si>
  <si>
    <t>9.6.7.2</t>
  </si>
  <si>
    <t>Numérotation portes palières</t>
  </si>
  <si>
    <t xml:space="preserve">Localisation : 
Bâtiments collectifs A et B :
- Numérotation pour chaque porte palière : 42 unités.
</t>
  </si>
  <si>
    <t>9.6.7.3</t>
  </si>
  <si>
    <t>Plaque de porte</t>
  </si>
  <si>
    <t xml:space="preserve">Localisation : 
Bâtiments collectifs A et B :
- Sur toutes les portes locaux communs (cages d'escaliers tous niveaux, local ménage, portes de gaines, ...
</t>
  </si>
  <si>
    <t>9.6.7.4</t>
  </si>
  <si>
    <t>Numérotation postale</t>
  </si>
  <si>
    <t xml:space="preserve">Localisation : 
Bâtiments collectifs A et B :
- Prévoir  2 unités
Logements individuels :
- Prévoir 7 unités.
</t>
  </si>
  <si>
    <t>9.7</t>
  </si>
  <si>
    <r>
      <rPr>
        <b/>
        <u/>
        <sz val="12"/>
        <color rgb="FF000000"/>
        <rFont val="Arial"/>
        <family val="2"/>
      </rPr>
      <t>DOSSIER DES OUVRAGES EXECUTES (DOE) et DOSSIER DES INTERVENTIONS ULTERIEURES SUR L'OUVRAGE (DIUO)</t>
    </r>
    <r>
      <rPr>
        <b/>
        <u/>
        <sz val="12"/>
        <color rgb="FF000000"/>
        <rFont val="Arial"/>
        <family val="2"/>
      </rPr>
      <t xml:space="preserve">                                                                                                                       </t>
    </r>
  </si>
  <si>
    <t>9.7.1</t>
  </si>
  <si>
    <t>DOE</t>
  </si>
  <si>
    <t>9.7.6</t>
  </si>
  <si>
    <t>DIUO</t>
  </si>
  <si>
    <r>
      <rPr>
        <b/>
        <sz val="10"/>
        <color rgb="FF000000"/>
        <rFont val="Arial"/>
        <family val="2"/>
      </rPr>
      <t>DOSSIER DES OUVRAGES EXECUTES (DOE) et DOSSIER DES INTERVENTIONS ULTERIEURES SUR L'OUVRAGE (DIUO)</t>
    </r>
    <r>
      <rPr>
        <b/>
        <sz val="10"/>
        <color rgb="FF000000"/>
        <rFont val="Arial"/>
        <family val="2"/>
      </rPr>
      <t xml:space="preserve">                                                                                                                       </t>
    </r>
  </si>
  <si>
    <t>2.&amp;</t>
  </si>
  <si>
    <t>RECAPITULATIF
Lot n°9 MENUISERIES INTERIEURES BOIS</t>
  </si>
  <si>
    <t>RECAPITULATIF DES LOCALISATIONS</t>
  </si>
  <si>
    <t>Total du lot MENUISERIES INTERIEURES BOIS</t>
  </si>
  <si>
    <t xml:space="preserve">Soit en toutes lettres TTC : </t>
  </si>
  <si>
    <t>Fait à _________________________
le _____________________________</t>
  </si>
  <si>
    <t>Bon pour accord, signature</t>
  </si>
  <si>
    <t>Signature et cachet de l'Entrepreneur</t>
  </si>
  <si>
    <t>Paramètres document</t>
  </si>
  <si>
    <t>1.</t>
  </si>
  <si>
    <t>Titre du document :</t>
  </si>
  <si>
    <t>2.</t>
  </si>
  <si>
    <t>Titre du dossier :</t>
  </si>
  <si>
    <t>5.</t>
  </si>
  <si>
    <t>Titre du lot / des lots :</t>
  </si>
  <si>
    <t>10.</t>
  </si>
  <si>
    <t>Rue du dossier</t>
  </si>
  <si>
    <t>11.</t>
  </si>
  <si>
    <t>Code postal et ville du dossier</t>
  </si>
  <si>
    <t>12.</t>
  </si>
  <si>
    <t>Parcelle du dossier</t>
  </si>
  <si>
    <t>3.</t>
  </si>
  <si>
    <t>Code du dossier</t>
  </si>
  <si>
    <t>4.</t>
  </si>
  <si>
    <t>Code du lot / des lots :</t>
  </si>
  <si>
    <t>6.</t>
  </si>
  <si>
    <t>Date de valeur du lot / des lots :</t>
  </si>
  <si>
    <t>7.</t>
  </si>
  <si>
    <t>Phase :</t>
  </si>
  <si>
    <t>8.</t>
  </si>
  <si>
    <t>Indice :</t>
  </si>
  <si>
    <t>Notes :</t>
  </si>
  <si>
    <t>- Le taux 0% est toujours supporté qu'il soit dans cette liste ou non</t>
  </si>
  <si>
    <t>- En dehors du taux 0%, vous pouvez renseigner au maximum 4 taux différents</t>
  </si>
  <si>
    <t>- Si votre lot contient plus de 4 taux différents, ou contient de la TVA proportionnelle, vous devez modifier manuellement la formule de calcul de TVA et de TTC dans le récapitulatif</t>
  </si>
  <si>
    <t>DPGF</t>
  </si>
  <si>
    <t xml:space="preserve">RESIDENCE GREEN FOREST
Construction de 42 logements collectifs et 7 logements individuels </t>
  </si>
  <si>
    <t>24.09</t>
  </si>
  <si>
    <t>07/05/2025</t>
  </si>
  <si>
    <t>DCE</t>
  </si>
  <si>
    <t xml:space="preserve">5 Rue Fernand Forest </t>
  </si>
  <si>
    <t>49 000 Angers</t>
  </si>
  <si>
    <t>VERSION</t>
  </si>
  <si>
    <t>4.00</t>
  </si>
  <si>
    <t>TYPEDOC</t>
  </si>
  <si>
    <t>SHOWADJU</t>
  </si>
  <si>
    <t>RECAPSIMPLE</t>
  </si>
  <si>
    <t>SHOWMONTANTS</t>
  </si>
  <si>
    <t>SHOWQUANTITES</t>
  </si>
  <si>
    <t>MONTANTSSURTETE</t>
  </si>
  <si>
    <t>MARGE</t>
  </si>
  <si>
    <t>RECAPLOCNIV9</t>
  </si>
  <si>
    <t>LIST_VALIDATION_CHECKBOX</t>
  </si>
  <si>
    <t>X</t>
  </si>
  <si>
    <t>LOCALISE</t>
  </si>
  <si>
    <t>SRC</t>
  </si>
  <si>
    <t>DVS_APP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</si>
</sst>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];[Red]\-#,##0.00\ [$€]"/>
  </numFmts>
  <fonts count="21" x14ac:knownFonts="1">
    <font>
      <sz val="11"/>
      <color theme="1"/>
      <name val="Calibri"/>
      <family val="2"/>
      <scheme val="minor"/>
    </font>
    <font>
      <b/>
      <u/>
      <sz val="12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sz val="14"/>
      <color theme="1"/>
      <name val="Arial"/>
      <family val="2"/>
    </font>
    <font>
      <sz val="7"/>
      <color theme="1"/>
      <name val="Arial"/>
      <family val="2"/>
    </font>
    <font>
      <b/>
      <sz val="9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7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sz val="6"/>
      <color rgb="FF000000"/>
      <name val="Arial"/>
      <family val="2"/>
    </font>
    <font>
      <b/>
      <sz val="9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000000"/>
      <name val="Arial"/>
      <family val="2"/>
    </font>
    <font>
      <i/>
      <sz val="8"/>
      <color rgb="FF000000"/>
      <name val="Arial"/>
      <family val="2"/>
    </font>
    <font>
      <b/>
      <u/>
      <sz val="12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FDFDF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1" fillId="0" borderId="0" xfId="0" applyFont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3" fillId="2" borderId="2" xfId="0" applyFont="1" applyFill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3" fillId="2" borderId="0" xfId="0" applyFont="1" applyFill="1" applyAlignment="1">
      <alignment vertical="top" wrapText="1"/>
    </xf>
    <xf numFmtId="0" fontId="3" fillId="0" borderId="0" xfId="0" applyFont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3" fillId="2" borderId="6" xfId="0" applyFont="1" applyFill="1" applyBorder="1" applyAlignment="1">
      <alignment vertical="top" wrapText="1"/>
    </xf>
    <xf numFmtId="0" fontId="3" fillId="2" borderId="7" xfId="0" applyFont="1" applyFill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9" xfId="0" applyFont="1" applyBorder="1" applyAlignment="1">
      <alignment horizontal="center" vertical="top" wrapText="1"/>
    </xf>
    <xf numFmtId="0" fontId="9" fillId="0" borderId="10" xfId="0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9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4" fillId="0" borderId="11" xfId="0" applyFont="1" applyBorder="1" applyAlignment="1">
      <alignment vertical="top" wrapText="1"/>
    </xf>
    <xf numFmtId="0" fontId="16" fillId="0" borderId="9" xfId="0" applyFont="1" applyBorder="1" applyAlignment="1">
      <alignment horizontal="right" vertical="top" wrapText="1"/>
    </xf>
    <xf numFmtId="3" fontId="16" fillId="0" borderId="9" xfId="0" applyNumberFormat="1" applyFont="1" applyBorder="1" applyAlignment="1">
      <alignment horizontal="right" vertical="top" wrapText="1"/>
    </xf>
    <xf numFmtId="4" fontId="14" fillId="0" borderId="9" xfId="0" applyNumberFormat="1" applyFont="1" applyBorder="1" applyAlignment="1">
      <alignment vertical="top" wrapText="1"/>
    </xf>
    <xf numFmtId="10" fontId="5" fillId="0" borderId="0" xfId="0" applyNumberFormat="1" applyFont="1" applyAlignment="1">
      <alignment horizontal="right" vertical="top" wrapText="1"/>
    </xf>
    <xf numFmtId="0" fontId="17" fillId="0" borderId="11" xfId="0" applyFont="1" applyBorder="1" applyAlignment="1">
      <alignment vertical="top" wrapText="1"/>
    </xf>
    <xf numFmtId="4" fontId="16" fillId="0" borderId="9" xfId="0" applyNumberFormat="1" applyFont="1" applyBorder="1" applyAlignment="1">
      <alignment horizontal="right" vertical="top" wrapText="1"/>
    </xf>
    <xf numFmtId="0" fontId="19" fillId="0" borderId="0" xfId="0" applyFont="1" applyAlignment="1">
      <alignment vertical="top" wrapText="1"/>
    </xf>
    <xf numFmtId="0" fontId="3" fillId="0" borderId="13" xfId="0" applyFont="1" applyBorder="1" applyAlignment="1">
      <alignment vertical="top" wrapText="1"/>
    </xf>
    <xf numFmtId="0" fontId="3" fillId="0" borderId="14" xfId="0" applyFont="1" applyBorder="1" applyAlignment="1">
      <alignment vertical="top" wrapText="1"/>
    </xf>
    <xf numFmtId="0" fontId="3" fillId="0" borderId="0" xfId="0" applyFont="1" applyAlignment="1">
      <alignment vertical="top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right" vertical="top" wrapText="1"/>
    </xf>
    <xf numFmtId="0" fontId="8" fillId="0" borderId="9" xfId="0" applyFont="1" applyBorder="1" applyAlignment="1">
      <alignment vertical="top" wrapText="1"/>
    </xf>
    <xf numFmtId="10" fontId="8" fillId="0" borderId="10" xfId="0" applyNumberFormat="1" applyFont="1" applyBorder="1" applyAlignment="1">
      <alignment horizontal="right" vertical="top" wrapText="1"/>
    </xf>
    <xf numFmtId="0" fontId="8" fillId="0" borderId="0" xfId="0" applyFont="1" applyAlignment="1">
      <alignment vertical="top"/>
    </xf>
    <xf numFmtId="10" fontId="8" fillId="0" borderId="11" xfId="0" applyNumberFormat="1" applyFont="1" applyBorder="1" applyAlignment="1">
      <alignment horizontal="right" vertical="top" wrapText="1"/>
    </xf>
    <xf numFmtId="10" fontId="8" fillId="0" borderId="23" xfId="0" applyNumberFormat="1" applyFont="1" applyBorder="1" applyAlignment="1">
      <alignment horizontal="right" vertical="top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top" wrapText="1"/>
    </xf>
    <xf numFmtId="0" fontId="5" fillId="2" borderId="0" xfId="0" applyFont="1" applyFill="1" applyAlignment="1">
      <alignment vertical="top" wrapText="1"/>
    </xf>
    <xf numFmtId="0" fontId="3" fillId="2" borderId="0" xfId="0" applyFont="1" applyFill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3" fillId="0" borderId="9" xfId="0" applyFont="1" applyBorder="1" applyAlignment="1">
      <alignment horizontal="center" vertical="top" wrapText="1"/>
    </xf>
    <xf numFmtId="0" fontId="1" fillId="0" borderId="2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" fillId="0" borderId="0" xfId="0" applyFont="1" applyAlignment="1">
      <alignment vertical="top" wrapText="1"/>
    </xf>
    <xf numFmtId="0" fontId="0" fillId="0" borderId="0" xfId="0"/>
    <xf numFmtId="0" fontId="2" fillId="0" borderId="2" xfId="0" applyFont="1" applyBorder="1" applyAlignment="1">
      <alignment horizontal="right" vertical="top" wrapText="1"/>
    </xf>
    <xf numFmtId="0" fontId="2" fillId="0" borderId="3" xfId="0" applyFont="1" applyBorder="1" applyAlignment="1">
      <alignment horizontal="right" vertical="top" wrapText="1"/>
    </xf>
    <xf numFmtId="0" fontId="2" fillId="0" borderId="1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164" fontId="2" fillId="0" borderId="7" xfId="0" applyNumberFormat="1" applyFont="1" applyBorder="1" applyAlignment="1">
      <alignment horizontal="right" vertical="top" wrapText="1"/>
    </xf>
    <xf numFmtId="164" fontId="2" fillId="0" borderId="8" xfId="0" applyNumberFormat="1" applyFont="1" applyBorder="1" applyAlignment="1">
      <alignment horizontal="right" vertical="top" wrapText="1"/>
    </xf>
    <xf numFmtId="0" fontId="2" fillId="0" borderId="6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164" fontId="2" fillId="0" borderId="0" xfId="0" applyNumberFormat="1" applyFont="1" applyAlignment="1">
      <alignment horizontal="right" vertical="top" wrapText="1"/>
    </xf>
    <xf numFmtId="164" fontId="2" fillId="0" borderId="5" xfId="0" applyNumberFormat="1" applyFont="1" applyBorder="1" applyAlignment="1">
      <alignment horizontal="right" vertical="top" wrapText="1"/>
    </xf>
    <xf numFmtId="0" fontId="2" fillId="0" borderId="4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11" fillId="0" borderId="0" xfId="0" applyFont="1" applyAlignment="1">
      <alignment vertical="top" wrapText="1"/>
    </xf>
    <xf numFmtId="0" fontId="13" fillId="0" borderId="0" xfId="0" applyFont="1" applyAlignment="1">
      <alignment vertical="top" wrapText="1"/>
    </xf>
    <xf numFmtId="0" fontId="15" fillId="0" borderId="11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17" fillId="0" borderId="11" xfId="0" applyFont="1" applyBorder="1" applyAlignment="1">
      <alignment vertical="top" wrapText="1"/>
    </xf>
    <xf numFmtId="0" fontId="18" fillId="0" borderId="2" xfId="0" applyFont="1" applyBorder="1" applyAlignment="1">
      <alignment horizontal="center" vertical="top" wrapText="1"/>
    </xf>
    <xf numFmtId="0" fontId="18" fillId="0" borderId="0" xfId="0" applyFont="1" applyAlignment="1">
      <alignment horizontal="center" vertical="top" wrapText="1"/>
    </xf>
    <xf numFmtId="164" fontId="19" fillId="0" borderId="0" xfId="0" applyNumberFormat="1" applyFont="1" applyAlignment="1">
      <alignment horizontal="right" vertical="top" wrapText="1"/>
    </xf>
    <xf numFmtId="4" fontId="19" fillId="0" borderId="0" xfId="0" applyNumberFormat="1" applyFont="1" applyAlignment="1">
      <alignment horizontal="right" vertical="top" wrapText="1"/>
    </xf>
    <xf numFmtId="0" fontId="19" fillId="0" borderId="0" xfId="0" applyFont="1" applyAlignment="1">
      <alignment horizontal="left" vertical="top" wrapText="1"/>
    </xf>
    <xf numFmtId="0" fontId="19" fillId="0" borderId="0" xfId="0" applyFont="1" applyAlignment="1">
      <alignment vertical="top" wrapText="1"/>
    </xf>
    <xf numFmtId="0" fontId="19" fillId="0" borderId="12" xfId="0" applyFont="1" applyBorder="1" applyAlignment="1">
      <alignment vertical="top" wrapText="1"/>
    </xf>
    <xf numFmtId="0" fontId="19" fillId="0" borderId="13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6" fillId="0" borderId="17" xfId="0" applyFont="1" applyBorder="1" applyAlignment="1">
      <alignment vertical="top" wrapText="1"/>
    </xf>
    <xf numFmtId="164" fontId="6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18" xfId="0" applyNumberFormat="1" applyFont="1" applyBorder="1" applyAlignment="1">
      <alignment vertical="top" wrapText="1"/>
    </xf>
    <xf numFmtId="0" fontId="6" fillId="0" borderId="19" xfId="0" applyFont="1" applyBorder="1" applyAlignment="1">
      <alignment vertical="top" wrapText="1"/>
    </xf>
    <xf numFmtId="0" fontId="3" fillId="0" borderId="20" xfId="0" applyFont="1" applyBorder="1" applyAlignment="1">
      <alignment vertical="top" wrapText="1"/>
    </xf>
    <xf numFmtId="164" fontId="6" fillId="0" borderId="20" xfId="0" applyNumberFormat="1" applyFont="1" applyBorder="1" applyAlignment="1">
      <alignment vertical="top" wrapText="1"/>
    </xf>
    <xf numFmtId="164" fontId="3" fillId="0" borderId="20" xfId="0" applyNumberFormat="1" applyFont="1" applyBorder="1" applyAlignment="1">
      <alignment vertical="top" wrapText="1"/>
    </xf>
    <xf numFmtId="164" fontId="3" fillId="0" borderId="21" xfId="0" applyNumberFormat="1" applyFont="1" applyBorder="1" applyAlignment="1">
      <alignment vertical="top" wrapText="1"/>
    </xf>
    <xf numFmtId="0" fontId="20" fillId="0" borderId="0" xfId="0" applyFont="1" applyAlignment="1">
      <alignment vertical="top" wrapText="1"/>
    </xf>
    <xf numFmtId="0" fontId="6" fillId="0" borderId="0" xfId="0" applyFont="1" applyAlignment="1">
      <alignment vertical="top" wrapText="1"/>
    </xf>
    <xf numFmtId="0" fontId="20" fillId="0" borderId="20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3" fillId="0" borderId="22" xfId="0" applyFont="1" applyBorder="1" applyAlignment="1">
      <alignment vertical="top" wrapText="1"/>
    </xf>
    <xf numFmtId="0" fontId="8" fillId="0" borderId="9" xfId="0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1</xdr:row>
      <xdr:rowOff>33338</xdr:rowOff>
    </xdr:from>
    <xdr:to>
      <xdr:col>6</xdr:col>
      <xdr:colOff>527550</xdr:colOff>
      <xdr:row>9</xdr:row>
      <xdr:rowOff>77437</xdr:rowOff>
    </xdr:to>
    <xdr:pic>
      <xdr:nvPicPr>
        <xdr:cNvPr id="2" name="Picture 1" descr="{9b14e730-d46e-41ea-b075-1333d545d1ad}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0" y="147638"/>
          <a:ext cx="1080000" cy="9585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27</xdr:row>
      <xdr:rowOff>0</xdr:rowOff>
    </xdr:from>
    <xdr:to>
      <xdr:col>7</xdr:col>
      <xdr:colOff>835283</xdr:colOff>
      <xdr:row>44</xdr:row>
      <xdr:rowOff>114043</xdr:rowOff>
    </xdr:to>
    <xdr:pic>
      <xdr:nvPicPr>
        <xdr:cNvPr id="3" name="Picture 2" descr="{6ed3d536-2a19-4f80-a2d7-105d47cfe00a}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57525" y="3086100"/>
          <a:ext cx="3349883" cy="2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81</xdr:row>
      <xdr:rowOff>23813</xdr:rowOff>
    </xdr:from>
    <xdr:to>
      <xdr:col>1</xdr:col>
      <xdr:colOff>636587</xdr:colOff>
      <xdr:row>83</xdr:row>
      <xdr:rowOff>89297</xdr:rowOff>
    </xdr:to>
    <xdr:pic>
      <xdr:nvPicPr>
        <xdr:cNvPr id="4" name="Picture 3" descr="{081e54ab-618a-445a-bf1c-f4cab87804d8}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63" y="9282113"/>
          <a:ext cx="603250" cy="29408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72</xdr:row>
      <xdr:rowOff>95250</xdr:rowOff>
    </xdr:from>
    <xdr:to>
      <xdr:col>1</xdr:col>
      <xdr:colOff>636587</xdr:colOff>
      <xdr:row>78</xdr:row>
      <xdr:rowOff>12700</xdr:rowOff>
    </xdr:to>
    <xdr:pic>
      <xdr:nvPicPr>
        <xdr:cNvPr id="5" name="Picture 4" descr="{43d99f5a-ec24-4974-b05e-0cc5c7dcd9ee}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863" y="8324850"/>
          <a:ext cx="603250" cy="6032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67</xdr:row>
      <xdr:rowOff>19050</xdr:rowOff>
    </xdr:from>
    <xdr:to>
      <xdr:col>1</xdr:col>
      <xdr:colOff>636587</xdr:colOff>
      <xdr:row>69</xdr:row>
      <xdr:rowOff>87943</xdr:rowOff>
    </xdr:to>
    <xdr:pic>
      <xdr:nvPicPr>
        <xdr:cNvPr id="6" name="Picture 5" descr="{8b01b37e-3860-46a5-aa2c-234cb425e8f0}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3" y="7677150"/>
          <a:ext cx="603250" cy="29749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59</xdr:row>
      <xdr:rowOff>66675</xdr:rowOff>
    </xdr:from>
    <xdr:to>
      <xdr:col>1</xdr:col>
      <xdr:colOff>641350</xdr:colOff>
      <xdr:row>63</xdr:row>
      <xdr:rowOff>49345</xdr:rowOff>
    </xdr:to>
    <xdr:pic>
      <xdr:nvPicPr>
        <xdr:cNvPr id="7" name="Picture 6" descr="{0b3535ff-1376-4cfa-b95a-b9a3490873cc}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5" y="6810375"/>
          <a:ext cx="603250" cy="43987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53</xdr:row>
      <xdr:rowOff>95250</xdr:rowOff>
    </xdr:from>
    <xdr:to>
      <xdr:col>1</xdr:col>
      <xdr:colOff>636587</xdr:colOff>
      <xdr:row>55</xdr:row>
      <xdr:rowOff>16502</xdr:rowOff>
    </xdr:to>
    <xdr:pic>
      <xdr:nvPicPr>
        <xdr:cNvPr id="8" name="Picture 7" descr="{cbbad4f7-31ae-4a49-99d2-97b7b121a778}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863" y="6153150"/>
          <a:ext cx="603250" cy="14985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33338</xdr:colOff>
      <xdr:row>46</xdr:row>
      <xdr:rowOff>104775</xdr:rowOff>
    </xdr:from>
    <xdr:to>
      <xdr:col>1</xdr:col>
      <xdr:colOff>636587</xdr:colOff>
      <xdr:row>48</xdr:row>
      <xdr:rowOff>374</xdr:rowOff>
    </xdr:to>
    <xdr:pic>
      <xdr:nvPicPr>
        <xdr:cNvPr id="9" name="Picture 8" descr="{a9f20f50-c417-4715-b1bd-14545d18ef24}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863" y="5362575"/>
          <a:ext cx="603250" cy="124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B1:I87"/>
  <sheetViews>
    <sheetView showGridLines="0" workbookViewId="0"/>
  </sheetViews>
  <sheetFormatPr baseColWidth="10" defaultColWidth="9.140625" defaultRowHeight="9" customHeight="1" x14ac:dyDescent="0.25"/>
  <cols>
    <col min="1" max="1" width="0.140625" customWidth="1"/>
    <col min="2" max="2" width="10.140625" customWidth="1"/>
    <col min="3" max="3" width="31.28515625" customWidth="1"/>
    <col min="4" max="4" width="2.28515625" customWidth="1"/>
    <col min="5" max="5" width="14.42578125" customWidth="1"/>
    <col min="6" max="6" width="12.85546875" customWidth="1"/>
    <col min="7" max="7" width="12.42578125" customWidth="1"/>
    <col min="8" max="8" width="14.5703125" customWidth="1"/>
    <col min="9" max="9" width="2.140625" customWidth="1"/>
    <col min="10" max="69" width="10.7109375" customWidth="1"/>
  </cols>
  <sheetData>
    <row r="1" spans="2:9" ht="9" customHeight="1" x14ac:dyDescent="0.25">
      <c r="B1" s="2"/>
      <c r="C1" s="3"/>
      <c r="D1" s="4"/>
      <c r="E1" s="4"/>
      <c r="F1" s="4"/>
      <c r="G1" s="4"/>
      <c r="H1" s="4"/>
      <c r="I1" s="5"/>
    </row>
    <row r="2" spans="2:9" ht="9" customHeight="1" x14ac:dyDescent="0.25">
      <c r="B2" s="6"/>
      <c r="C2" s="7"/>
      <c r="D2" s="8"/>
      <c r="E2" s="42"/>
      <c r="F2" s="42"/>
      <c r="G2" s="42"/>
      <c r="H2" s="42"/>
      <c r="I2" s="9"/>
    </row>
    <row r="3" spans="2:9" ht="9" customHeight="1" x14ac:dyDescent="0.25">
      <c r="B3" s="6"/>
      <c r="C3" s="7"/>
      <c r="D3" s="8"/>
      <c r="E3" s="42"/>
      <c r="F3" s="42"/>
      <c r="G3" s="42"/>
      <c r="H3" s="42"/>
      <c r="I3" s="9"/>
    </row>
    <row r="4" spans="2:9" ht="9" customHeight="1" x14ac:dyDescent="0.25">
      <c r="B4" s="6"/>
      <c r="C4" s="7"/>
      <c r="D4" s="8"/>
      <c r="E4" s="42"/>
      <c r="F4" s="42"/>
      <c r="G4" s="42"/>
      <c r="H4" s="42"/>
      <c r="I4" s="9"/>
    </row>
    <row r="5" spans="2:9" ht="9" customHeight="1" x14ac:dyDescent="0.25">
      <c r="B5" s="6"/>
      <c r="C5" s="7"/>
      <c r="D5" s="8"/>
      <c r="E5" s="42"/>
      <c r="F5" s="42"/>
      <c r="G5" s="42"/>
      <c r="H5" s="42"/>
      <c r="I5" s="9"/>
    </row>
    <row r="6" spans="2:9" ht="9" customHeight="1" x14ac:dyDescent="0.25">
      <c r="B6" s="6"/>
      <c r="C6" s="7"/>
      <c r="D6" s="8"/>
      <c r="E6" s="42"/>
      <c r="F6" s="42"/>
      <c r="G6" s="42"/>
      <c r="H6" s="42"/>
      <c r="I6" s="9"/>
    </row>
    <row r="7" spans="2:9" ht="9" customHeight="1" x14ac:dyDescent="0.25">
      <c r="B7" s="6"/>
      <c r="C7" s="7"/>
      <c r="D7" s="8"/>
      <c r="E7" s="42"/>
      <c r="F7" s="42"/>
      <c r="G7" s="42"/>
      <c r="H7" s="42"/>
      <c r="I7" s="9"/>
    </row>
    <row r="8" spans="2:9" ht="9" customHeight="1" x14ac:dyDescent="0.25">
      <c r="B8" s="6"/>
      <c r="C8" s="7"/>
      <c r="D8" s="8"/>
      <c r="E8" s="42"/>
      <c r="F8" s="42"/>
      <c r="G8" s="42"/>
      <c r="H8" s="42"/>
      <c r="I8" s="9"/>
    </row>
    <row r="9" spans="2:9" ht="9" customHeight="1" x14ac:dyDescent="0.25">
      <c r="B9" s="6"/>
      <c r="C9" s="7"/>
      <c r="D9" s="8"/>
      <c r="E9" s="42"/>
      <c r="F9" s="42"/>
      <c r="G9" s="42"/>
      <c r="H9" s="42"/>
      <c r="I9" s="9"/>
    </row>
    <row r="10" spans="2:9" ht="9" customHeight="1" x14ac:dyDescent="0.25">
      <c r="B10" s="6"/>
      <c r="C10" s="7"/>
      <c r="D10" s="8"/>
      <c r="E10" s="42"/>
      <c r="F10" s="42"/>
      <c r="G10" s="42"/>
      <c r="H10" s="42"/>
      <c r="I10" s="9"/>
    </row>
    <row r="11" spans="2:9" ht="9" customHeight="1" x14ac:dyDescent="0.25">
      <c r="B11" s="6"/>
      <c r="C11" s="7"/>
      <c r="D11" s="8"/>
      <c r="E11" s="43" t="str">
        <f>IF(Paramètres!C5&lt;&gt;"",Paramètres!C5,"")</f>
        <v xml:space="preserve">RESIDENCE GREEN FOREST
Construction de 42 logements collectifs et 7 logements individuels </v>
      </c>
      <c r="F11" s="43"/>
      <c r="G11" s="43"/>
      <c r="H11" s="43"/>
      <c r="I11" s="9"/>
    </row>
    <row r="12" spans="2:9" ht="9" customHeight="1" x14ac:dyDescent="0.25">
      <c r="B12" s="6"/>
      <c r="C12" s="7"/>
      <c r="D12" s="8"/>
      <c r="E12" s="43"/>
      <c r="F12" s="43"/>
      <c r="G12" s="43"/>
      <c r="H12" s="43"/>
      <c r="I12" s="9"/>
    </row>
    <row r="13" spans="2:9" ht="9" customHeight="1" x14ac:dyDescent="0.25">
      <c r="B13" s="6"/>
      <c r="C13" s="7"/>
      <c r="D13" s="8"/>
      <c r="E13" s="43"/>
      <c r="F13" s="43"/>
      <c r="G13" s="43"/>
      <c r="H13" s="43"/>
      <c r="I13" s="9"/>
    </row>
    <row r="14" spans="2:9" ht="9" customHeight="1" x14ac:dyDescent="0.25">
      <c r="B14" s="6"/>
      <c r="C14" s="7"/>
      <c r="D14" s="8"/>
      <c r="E14" s="43"/>
      <c r="F14" s="43"/>
      <c r="G14" s="43"/>
      <c r="H14" s="43"/>
      <c r="I14" s="9"/>
    </row>
    <row r="15" spans="2:9" ht="9" customHeight="1" x14ac:dyDescent="0.25">
      <c r="B15" s="6"/>
      <c r="C15" s="7"/>
      <c r="D15" s="8"/>
      <c r="E15" s="43"/>
      <c r="F15" s="43"/>
      <c r="G15" s="43"/>
      <c r="H15" s="43"/>
      <c r="I15" s="9"/>
    </row>
    <row r="16" spans="2:9" ht="9" customHeight="1" x14ac:dyDescent="0.25">
      <c r="B16" s="6"/>
      <c r="C16" s="7"/>
      <c r="D16" s="8"/>
      <c r="E16" s="43"/>
      <c r="F16" s="43"/>
      <c r="G16" s="43"/>
      <c r="H16" s="43"/>
      <c r="I16" s="9"/>
    </row>
    <row r="17" spans="2:9" ht="9" customHeight="1" x14ac:dyDescent="0.25">
      <c r="B17" s="6"/>
      <c r="C17" s="7"/>
      <c r="D17" s="8"/>
      <c r="E17" s="43"/>
      <c r="F17" s="43"/>
      <c r="G17" s="43"/>
      <c r="H17" s="43"/>
      <c r="I17" s="9"/>
    </row>
    <row r="18" spans="2:9" ht="9" customHeight="1" x14ac:dyDescent="0.25">
      <c r="B18" s="6"/>
      <c r="C18" s="7"/>
      <c r="D18" s="8"/>
      <c r="E18" s="43"/>
      <c r="F18" s="43"/>
      <c r="G18" s="43"/>
      <c r="H18" s="43"/>
      <c r="I18" s="9"/>
    </row>
    <row r="19" spans="2:9" ht="9" customHeight="1" x14ac:dyDescent="0.25">
      <c r="B19" s="6"/>
      <c r="C19" s="7"/>
      <c r="D19" s="8"/>
      <c r="E19" s="43"/>
      <c r="F19" s="43"/>
      <c r="G19" s="43"/>
      <c r="H19" s="43"/>
      <c r="I19" s="9"/>
    </row>
    <row r="20" spans="2:9" ht="9" customHeight="1" x14ac:dyDescent="0.25">
      <c r="B20" s="6"/>
      <c r="C20" s="7"/>
      <c r="D20" s="8"/>
      <c r="E20" s="43" t="str">
        <f>IF(Paramètres!C24&lt;&gt;"",Paramètres!C24,"") &amp; CHAR(10) &amp; IF(Paramètres!C26&lt;&gt;"",Paramètres!C26,"") &amp; CHAR(10) &amp; IF(Paramètres!C28&lt;&gt;"",Paramètres!C28,"")</f>
        <v xml:space="preserve">5 Rue Fernand Forest 
49 000 Angers
</v>
      </c>
      <c r="F20" s="43"/>
      <c r="G20" s="43"/>
      <c r="H20" s="43"/>
      <c r="I20" s="9"/>
    </row>
    <row r="21" spans="2:9" ht="9" customHeight="1" x14ac:dyDescent="0.25">
      <c r="B21" s="6"/>
      <c r="C21" s="7"/>
      <c r="D21" s="8"/>
      <c r="E21" s="43"/>
      <c r="F21" s="43"/>
      <c r="G21" s="43"/>
      <c r="H21" s="43"/>
      <c r="I21" s="9"/>
    </row>
    <row r="22" spans="2:9" ht="9" customHeight="1" x14ac:dyDescent="0.25">
      <c r="B22" s="6"/>
      <c r="C22" s="7"/>
      <c r="D22" s="8"/>
      <c r="E22" s="43"/>
      <c r="F22" s="43"/>
      <c r="G22" s="43"/>
      <c r="H22" s="43"/>
      <c r="I22" s="9"/>
    </row>
    <row r="23" spans="2:9" ht="9" customHeight="1" x14ac:dyDescent="0.25">
      <c r="B23" s="6"/>
      <c r="C23" s="7"/>
      <c r="D23" s="8"/>
      <c r="E23" s="43"/>
      <c r="F23" s="43"/>
      <c r="G23" s="43"/>
      <c r="H23" s="43"/>
      <c r="I23" s="9"/>
    </row>
    <row r="24" spans="2:9" ht="9" customHeight="1" x14ac:dyDescent="0.25">
      <c r="B24" s="6"/>
      <c r="C24" s="7"/>
      <c r="D24" s="8"/>
      <c r="E24" s="43"/>
      <c r="F24" s="43"/>
      <c r="G24" s="43"/>
      <c r="H24" s="43"/>
      <c r="I24" s="9"/>
    </row>
    <row r="25" spans="2:9" ht="9" customHeight="1" x14ac:dyDescent="0.25">
      <c r="B25" s="6"/>
      <c r="C25" s="7"/>
      <c r="D25" s="8"/>
      <c r="E25" s="43"/>
      <c r="F25" s="43"/>
      <c r="G25" s="43"/>
      <c r="H25" s="43"/>
      <c r="I25" s="9"/>
    </row>
    <row r="26" spans="2:9" ht="9" customHeight="1" x14ac:dyDescent="0.25">
      <c r="B26" s="6"/>
      <c r="C26" s="7"/>
      <c r="D26" s="8"/>
      <c r="E26" s="43"/>
      <c r="F26" s="43"/>
      <c r="G26" s="43"/>
      <c r="H26" s="43"/>
      <c r="I26" s="9"/>
    </row>
    <row r="27" spans="2:9" ht="9" customHeight="1" x14ac:dyDescent="0.25">
      <c r="B27" s="6"/>
      <c r="C27" s="7"/>
      <c r="D27" s="8"/>
      <c r="E27" s="43"/>
      <c r="F27" s="43"/>
      <c r="G27" s="43"/>
      <c r="H27" s="43"/>
      <c r="I27" s="9"/>
    </row>
    <row r="28" spans="2:9" ht="9" customHeight="1" x14ac:dyDescent="0.25">
      <c r="B28" s="6"/>
      <c r="C28" s="7"/>
      <c r="D28" s="8"/>
      <c r="E28" s="42"/>
      <c r="F28" s="42"/>
      <c r="G28" s="42"/>
      <c r="H28" s="42"/>
      <c r="I28" s="9"/>
    </row>
    <row r="29" spans="2:9" ht="9" customHeight="1" x14ac:dyDescent="0.25">
      <c r="B29" s="6"/>
      <c r="C29" s="7"/>
      <c r="D29" s="8"/>
      <c r="E29" s="42"/>
      <c r="F29" s="42"/>
      <c r="G29" s="42"/>
      <c r="H29" s="42"/>
      <c r="I29" s="9"/>
    </row>
    <row r="30" spans="2:9" ht="9" customHeight="1" x14ac:dyDescent="0.25">
      <c r="B30" s="6"/>
      <c r="C30" s="7"/>
      <c r="D30" s="8"/>
      <c r="E30" s="42"/>
      <c r="F30" s="42"/>
      <c r="G30" s="42"/>
      <c r="H30" s="42"/>
      <c r="I30" s="9"/>
    </row>
    <row r="31" spans="2:9" ht="9" customHeight="1" x14ac:dyDescent="0.25">
      <c r="B31" s="6"/>
      <c r="C31" s="7"/>
      <c r="D31" s="8"/>
      <c r="E31" s="42"/>
      <c r="F31" s="42"/>
      <c r="G31" s="42"/>
      <c r="H31" s="42"/>
      <c r="I31" s="9"/>
    </row>
    <row r="32" spans="2:9" ht="9" customHeight="1" x14ac:dyDescent="0.25">
      <c r="B32" s="6"/>
      <c r="C32" s="7"/>
      <c r="D32" s="8"/>
      <c r="E32" s="42"/>
      <c r="F32" s="42"/>
      <c r="G32" s="42"/>
      <c r="H32" s="42"/>
      <c r="I32" s="9"/>
    </row>
    <row r="33" spans="2:9" ht="9" customHeight="1" x14ac:dyDescent="0.25">
      <c r="B33" s="6"/>
      <c r="C33" s="7"/>
      <c r="D33" s="8"/>
      <c r="E33" s="42"/>
      <c r="F33" s="42"/>
      <c r="G33" s="42"/>
      <c r="H33" s="42"/>
      <c r="I33" s="9"/>
    </row>
    <row r="34" spans="2:9" ht="9" customHeight="1" x14ac:dyDescent="0.25">
      <c r="B34" s="6"/>
      <c r="C34" s="7"/>
      <c r="D34" s="8"/>
      <c r="E34" s="42"/>
      <c r="F34" s="42"/>
      <c r="G34" s="42"/>
      <c r="H34" s="42"/>
      <c r="I34" s="9"/>
    </row>
    <row r="35" spans="2:9" ht="9" customHeight="1" x14ac:dyDescent="0.25">
      <c r="B35" s="6"/>
      <c r="C35" s="7"/>
      <c r="D35" s="8"/>
      <c r="E35" s="42"/>
      <c r="F35" s="42"/>
      <c r="G35" s="42"/>
      <c r="H35" s="42"/>
      <c r="I35" s="9"/>
    </row>
    <row r="36" spans="2:9" ht="9" customHeight="1" x14ac:dyDescent="0.25">
      <c r="B36" s="6"/>
      <c r="C36" s="7"/>
      <c r="D36" s="8"/>
      <c r="E36" s="42"/>
      <c r="F36" s="42"/>
      <c r="G36" s="42"/>
      <c r="H36" s="42"/>
      <c r="I36" s="9"/>
    </row>
    <row r="37" spans="2:9" ht="9" customHeight="1" x14ac:dyDescent="0.25">
      <c r="B37" s="6"/>
      <c r="C37" s="7"/>
      <c r="D37" s="8"/>
      <c r="E37" s="42"/>
      <c r="F37" s="42"/>
      <c r="G37" s="42"/>
      <c r="H37" s="42"/>
      <c r="I37" s="9"/>
    </row>
    <row r="38" spans="2:9" ht="9" customHeight="1" x14ac:dyDescent="0.25">
      <c r="B38" s="6"/>
      <c r="C38" s="7"/>
      <c r="D38" s="8"/>
      <c r="E38" s="42"/>
      <c r="F38" s="42"/>
      <c r="G38" s="42"/>
      <c r="H38" s="42"/>
      <c r="I38" s="9"/>
    </row>
    <row r="39" spans="2:9" ht="9" customHeight="1" x14ac:dyDescent="0.25">
      <c r="B39" s="6"/>
      <c r="C39" s="7"/>
      <c r="D39" s="8"/>
      <c r="E39" s="42"/>
      <c r="F39" s="42"/>
      <c r="G39" s="42"/>
      <c r="H39" s="42"/>
      <c r="I39" s="9"/>
    </row>
    <row r="40" spans="2:9" ht="9" customHeight="1" x14ac:dyDescent="0.25">
      <c r="B40" s="6"/>
      <c r="C40" s="7"/>
      <c r="D40" s="8"/>
      <c r="E40" s="42"/>
      <c r="F40" s="42"/>
      <c r="G40" s="42"/>
      <c r="H40" s="42"/>
      <c r="I40" s="9"/>
    </row>
    <row r="41" spans="2:9" ht="9" customHeight="1" x14ac:dyDescent="0.25">
      <c r="B41" s="6"/>
      <c r="C41" s="7"/>
      <c r="D41" s="8"/>
      <c r="E41" s="42"/>
      <c r="F41" s="42"/>
      <c r="G41" s="42"/>
      <c r="H41" s="42"/>
      <c r="I41" s="9"/>
    </row>
    <row r="42" spans="2:9" ht="9" customHeight="1" x14ac:dyDescent="0.25">
      <c r="B42" s="6"/>
      <c r="C42" s="7"/>
      <c r="D42" s="8"/>
      <c r="E42" s="42"/>
      <c r="F42" s="42"/>
      <c r="G42" s="42"/>
      <c r="H42" s="42"/>
      <c r="I42" s="9"/>
    </row>
    <row r="43" spans="2:9" ht="9" customHeight="1" x14ac:dyDescent="0.25">
      <c r="B43" s="6"/>
      <c r="C43" s="7"/>
      <c r="D43" s="8"/>
      <c r="E43" s="42"/>
      <c r="F43" s="42"/>
      <c r="G43" s="42"/>
      <c r="H43" s="42"/>
      <c r="I43" s="9"/>
    </row>
    <row r="44" spans="2:9" ht="9" customHeight="1" x14ac:dyDescent="0.25">
      <c r="B44" s="6"/>
      <c r="C44" s="7"/>
      <c r="D44" s="8"/>
      <c r="E44" s="42"/>
      <c r="F44" s="42"/>
      <c r="G44" s="42"/>
      <c r="H44" s="42"/>
      <c r="I44" s="9"/>
    </row>
    <row r="45" spans="2:9" ht="9" customHeight="1" x14ac:dyDescent="0.25">
      <c r="B45" s="57"/>
      <c r="C45" s="55" t="s">
        <v>10</v>
      </c>
      <c r="D45" s="8"/>
      <c r="E45" s="42"/>
      <c r="F45" s="42"/>
      <c r="G45" s="42"/>
      <c r="H45" s="42"/>
      <c r="I45" s="9"/>
    </row>
    <row r="46" spans="2:9" ht="9" customHeight="1" x14ac:dyDescent="0.25">
      <c r="B46" s="57"/>
      <c r="C46" s="56"/>
      <c r="D46" s="8"/>
      <c r="E46" s="8"/>
      <c r="F46" s="8"/>
      <c r="G46" s="8"/>
      <c r="H46" s="8"/>
      <c r="I46" s="9"/>
    </row>
    <row r="47" spans="2:9" ht="9" customHeight="1" x14ac:dyDescent="0.25">
      <c r="B47" s="57"/>
      <c r="C47" s="56"/>
      <c r="D47" s="8"/>
      <c r="E47" s="54" t="s">
        <v>4</v>
      </c>
      <c r="F47" s="42"/>
      <c r="G47" s="42"/>
      <c r="H47" s="42"/>
      <c r="I47" s="9"/>
    </row>
    <row r="48" spans="2:9" ht="9" customHeight="1" x14ac:dyDescent="0.25">
      <c r="B48" s="57"/>
      <c r="C48" s="56"/>
      <c r="D48" s="8"/>
      <c r="E48" s="42"/>
      <c r="F48" s="42"/>
      <c r="G48" s="42"/>
      <c r="H48" s="42"/>
      <c r="I48" s="9"/>
    </row>
    <row r="49" spans="2:9" ht="9" customHeight="1" x14ac:dyDescent="0.25">
      <c r="B49" s="57"/>
      <c r="C49" s="56"/>
      <c r="D49" s="8"/>
      <c r="E49" s="42"/>
      <c r="F49" s="42"/>
      <c r="G49" s="42"/>
      <c r="H49" s="42"/>
      <c r="I49" s="9"/>
    </row>
    <row r="50" spans="2:9" ht="9" customHeight="1" x14ac:dyDescent="0.25">
      <c r="B50" s="57"/>
      <c r="C50" s="56"/>
      <c r="D50" s="8"/>
      <c r="E50" s="42"/>
      <c r="F50" s="42"/>
      <c r="G50" s="42"/>
      <c r="H50" s="42"/>
      <c r="I50" s="9"/>
    </row>
    <row r="51" spans="2:9" ht="9" customHeight="1" x14ac:dyDescent="0.25">
      <c r="B51" s="57"/>
      <c r="C51" s="56"/>
      <c r="D51" s="8"/>
      <c r="E51" s="42"/>
      <c r="F51" s="42"/>
      <c r="G51" s="42"/>
      <c r="H51" s="42"/>
      <c r="I51" s="9"/>
    </row>
    <row r="52" spans="2:9" ht="9" customHeight="1" x14ac:dyDescent="0.25">
      <c r="B52" s="57"/>
      <c r="C52" s="55" t="s">
        <v>9</v>
      </c>
      <c r="D52" s="8"/>
      <c r="E52" s="42"/>
      <c r="F52" s="42"/>
      <c r="G52" s="42"/>
      <c r="H52" s="42"/>
      <c r="I52" s="9"/>
    </row>
    <row r="53" spans="2:9" ht="9" customHeight="1" x14ac:dyDescent="0.25">
      <c r="B53" s="57"/>
      <c r="C53" s="56"/>
      <c r="D53" s="8"/>
      <c r="E53" s="42"/>
      <c r="F53" s="42"/>
      <c r="G53" s="42"/>
      <c r="H53" s="42"/>
      <c r="I53" s="9"/>
    </row>
    <row r="54" spans="2:9" ht="9" customHeight="1" x14ac:dyDescent="0.25">
      <c r="B54" s="57"/>
      <c r="C54" s="56"/>
      <c r="D54" s="8"/>
      <c r="E54" s="42"/>
      <c r="F54" s="42"/>
      <c r="G54" s="42"/>
      <c r="H54" s="42"/>
      <c r="I54" s="9"/>
    </row>
    <row r="55" spans="2:9" ht="9" customHeight="1" x14ac:dyDescent="0.25">
      <c r="B55" s="57"/>
      <c r="C55" s="56"/>
      <c r="D55" s="8"/>
      <c r="E55" s="42"/>
      <c r="F55" s="42"/>
      <c r="G55" s="42"/>
      <c r="H55" s="42"/>
      <c r="I55" s="9"/>
    </row>
    <row r="56" spans="2:9" ht="9" customHeight="1" x14ac:dyDescent="0.25">
      <c r="B56" s="57"/>
      <c r="C56" s="56"/>
      <c r="D56" s="8"/>
      <c r="E56" s="42"/>
      <c r="F56" s="42"/>
      <c r="G56" s="42"/>
      <c r="H56" s="42"/>
      <c r="I56" s="9"/>
    </row>
    <row r="57" spans="2:9" ht="9" customHeight="1" x14ac:dyDescent="0.25">
      <c r="B57" s="57"/>
      <c r="C57" s="56"/>
      <c r="D57" s="8"/>
      <c r="E57" s="42"/>
      <c r="F57" s="42"/>
      <c r="G57" s="42"/>
      <c r="H57" s="42"/>
      <c r="I57" s="9"/>
    </row>
    <row r="58" spans="2:9" ht="9" customHeight="1" x14ac:dyDescent="0.25">
      <c r="B58" s="57"/>
      <c r="C58" s="56"/>
      <c r="D58" s="8"/>
      <c r="E58" s="42"/>
      <c r="F58" s="42"/>
      <c r="G58" s="42"/>
      <c r="H58" s="42"/>
      <c r="I58" s="9"/>
    </row>
    <row r="59" spans="2:9" ht="9" customHeight="1" x14ac:dyDescent="0.25">
      <c r="B59" s="57"/>
      <c r="C59" s="55" t="s">
        <v>8</v>
      </c>
      <c r="D59" s="8"/>
      <c r="E59" s="42"/>
      <c r="F59" s="42"/>
      <c r="G59" s="42"/>
      <c r="H59" s="42"/>
      <c r="I59" s="9"/>
    </row>
    <row r="60" spans="2:9" ht="9" customHeight="1" x14ac:dyDescent="0.25">
      <c r="B60" s="57"/>
      <c r="C60" s="56"/>
      <c r="D60" s="8"/>
      <c r="E60" s="42"/>
      <c r="F60" s="42"/>
      <c r="G60" s="42"/>
      <c r="H60" s="42"/>
      <c r="I60" s="9"/>
    </row>
    <row r="61" spans="2:9" ht="9" customHeight="1" x14ac:dyDescent="0.25">
      <c r="B61" s="57"/>
      <c r="C61" s="56"/>
      <c r="D61" s="8"/>
      <c r="E61" s="8"/>
      <c r="F61" s="8"/>
      <c r="G61" s="8"/>
      <c r="H61" s="8"/>
      <c r="I61" s="9"/>
    </row>
    <row r="62" spans="2:9" ht="9" customHeight="1" x14ac:dyDescent="0.25">
      <c r="B62" s="57"/>
      <c r="C62" s="56"/>
      <c r="D62" s="8"/>
      <c r="E62" s="44" t="str">
        <f>IF(Paramètres!C9&lt;&gt;"",Paramètres!C9,"")</f>
        <v>Lot n°9</v>
      </c>
      <c r="F62" s="44"/>
      <c r="G62" s="44"/>
      <c r="H62" s="44"/>
      <c r="I62" s="9"/>
    </row>
    <row r="63" spans="2:9" ht="9" customHeight="1" x14ac:dyDescent="0.25">
      <c r="B63" s="57"/>
      <c r="C63" s="56"/>
      <c r="D63" s="8"/>
      <c r="E63" s="44"/>
      <c r="F63" s="44"/>
      <c r="G63" s="44"/>
      <c r="H63" s="44"/>
      <c r="I63" s="9"/>
    </row>
    <row r="64" spans="2:9" ht="9" customHeight="1" x14ac:dyDescent="0.25">
      <c r="B64" s="57"/>
      <c r="C64" s="56"/>
      <c r="D64" s="8"/>
      <c r="E64" s="44"/>
      <c r="F64" s="44"/>
      <c r="G64" s="44"/>
      <c r="H64" s="44"/>
      <c r="I64" s="9"/>
    </row>
    <row r="65" spans="2:9" ht="9" customHeight="1" x14ac:dyDescent="0.25">
      <c r="B65" s="57"/>
      <c r="C65" s="56"/>
      <c r="D65" s="8"/>
      <c r="E65" s="44"/>
      <c r="F65" s="44"/>
      <c r="G65" s="44"/>
      <c r="H65" s="44"/>
      <c r="I65" s="9"/>
    </row>
    <row r="66" spans="2:9" ht="9" customHeight="1" x14ac:dyDescent="0.25">
      <c r="B66" s="57"/>
      <c r="C66" s="55" t="s">
        <v>7</v>
      </c>
      <c r="D66" s="8"/>
      <c r="E66" s="44" t="str">
        <f>IF(Paramètres!C11&lt;&gt;"",Paramètres!C11,"")</f>
        <v>MENUISERIES INTERIEURES BOIS</v>
      </c>
      <c r="F66" s="44"/>
      <c r="G66" s="44"/>
      <c r="H66" s="44"/>
      <c r="I66" s="9"/>
    </row>
    <row r="67" spans="2:9" ht="9" customHeight="1" x14ac:dyDescent="0.25">
      <c r="B67" s="57"/>
      <c r="C67" s="56"/>
      <c r="D67" s="8"/>
      <c r="E67" s="44"/>
      <c r="F67" s="44"/>
      <c r="G67" s="44"/>
      <c r="H67" s="44"/>
      <c r="I67" s="9"/>
    </row>
    <row r="68" spans="2:9" ht="9" customHeight="1" x14ac:dyDescent="0.25">
      <c r="B68" s="57"/>
      <c r="C68" s="56"/>
      <c r="D68" s="8"/>
      <c r="E68" s="44"/>
      <c r="F68" s="44"/>
      <c r="G68" s="44"/>
      <c r="H68" s="44"/>
      <c r="I68" s="9"/>
    </row>
    <row r="69" spans="2:9" ht="9" customHeight="1" x14ac:dyDescent="0.25">
      <c r="B69" s="57"/>
      <c r="C69" s="56"/>
      <c r="D69" s="8"/>
      <c r="E69" s="44"/>
      <c r="F69" s="44"/>
      <c r="G69" s="44"/>
      <c r="H69" s="44"/>
      <c r="I69" s="9"/>
    </row>
    <row r="70" spans="2:9" ht="9" customHeight="1" x14ac:dyDescent="0.25">
      <c r="B70" s="57"/>
      <c r="C70" s="56"/>
      <c r="D70" s="8"/>
      <c r="E70" s="44"/>
      <c r="F70" s="44"/>
      <c r="G70" s="44"/>
      <c r="H70" s="44"/>
      <c r="I70" s="9"/>
    </row>
    <row r="71" spans="2:9" ht="9" customHeight="1" x14ac:dyDescent="0.25">
      <c r="B71" s="57"/>
      <c r="C71" s="56"/>
      <c r="D71" s="8"/>
      <c r="E71" s="45" t="str">
        <f>IF(Paramètres!C3&lt;&gt;"",Paramètres!C3,"")</f>
        <v>DPGF</v>
      </c>
      <c r="F71" s="46"/>
      <c r="G71" s="46"/>
      <c r="H71" s="47"/>
      <c r="I71" s="9"/>
    </row>
    <row r="72" spans="2:9" ht="9" customHeight="1" x14ac:dyDescent="0.25">
      <c r="B72" s="57"/>
      <c r="C72" s="56"/>
      <c r="D72" s="8"/>
      <c r="E72" s="48"/>
      <c r="F72" s="43"/>
      <c r="G72" s="43"/>
      <c r="H72" s="49"/>
      <c r="I72" s="9"/>
    </row>
    <row r="73" spans="2:9" ht="9" customHeight="1" x14ac:dyDescent="0.25">
      <c r="B73" s="57"/>
      <c r="C73" s="55" t="s">
        <v>6</v>
      </c>
      <c r="D73" s="8"/>
      <c r="E73" s="48"/>
      <c r="F73" s="43"/>
      <c r="G73" s="43"/>
      <c r="H73" s="49"/>
      <c r="I73" s="9"/>
    </row>
    <row r="74" spans="2:9" ht="9" customHeight="1" x14ac:dyDescent="0.25">
      <c r="B74" s="57"/>
      <c r="C74" s="56"/>
      <c r="D74" s="8"/>
      <c r="E74" s="48"/>
      <c r="F74" s="43"/>
      <c r="G74" s="43"/>
      <c r="H74" s="49"/>
      <c r="I74" s="9"/>
    </row>
    <row r="75" spans="2:9" ht="9" customHeight="1" x14ac:dyDescent="0.25">
      <c r="B75" s="57"/>
      <c r="C75" s="56"/>
      <c r="D75" s="8"/>
      <c r="E75" s="48"/>
      <c r="F75" s="43"/>
      <c r="G75" s="43"/>
      <c r="H75" s="49"/>
      <c r="I75" s="9"/>
    </row>
    <row r="76" spans="2:9" ht="9" customHeight="1" x14ac:dyDescent="0.25">
      <c r="B76" s="57"/>
      <c r="C76" s="56"/>
      <c r="D76" s="8"/>
      <c r="E76" s="48"/>
      <c r="F76" s="43"/>
      <c r="G76" s="43"/>
      <c r="H76" s="49"/>
      <c r="I76" s="9"/>
    </row>
    <row r="77" spans="2:9" ht="9" customHeight="1" x14ac:dyDescent="0.25">
      <c r="B77" s="57"/>
      <c r="C77" s="56"/>
      <c r="D77" s="8"/>
      <c r="E77" s="50"/>
      <c r="F77" s="51"/>
      <c r="G77" s="51"/>
      <c r="H77" s="52"/>
      <c r="I77" s="9"/>
    </row>
    <row r="78" spans="2:9" ht="9" customHeight="1" x14ac:dyDescent="0.25">
      <c r="B78" s="57"/>
      <c r="C78" s="56"/>
      <c r="D78" s="8"/>
      <c r="E78" s="8"/>
      <c r="F78" s="8"/>
      <c r="G78" s="8"/>
      <c r="H78" s="8"/>
      <c r="I78" s="9"/>
    </row>
    <row r="79" spans="2:9" ht="9" customHeight="1" x14ac:dyDescent="0.25">
      <c r="B79" s="57"/>
      <c r="C79" s="56"/>
      <c r="D79" s="8"/>
      <c r="E79" s="8"/>
      <c r="F79" s="53" t="s">
        <v>0</v>
      </c>
      <c r="G79" s="53" t="str">
        <f>IF(Paramètres!C7&lt;&gt;"",Paramètres!C7,"")</f>
        <v>24.09</v>
      </c>
      <c r="H79" s="8"/>
      <c r="I79" s="9"/>
    </row>
    <row r="80" spans="2:9" ht="9" customHeight="1" x14ac:dyDescent="0.25">
      <c r="B80" s="57"/>
      <c r="C80" s="55" t="s">
        <v>5</v>
      </c>
      <c r="D80" s="8"/>
      <c r="E80" s="8"/>
      <c r="F80" s="53"/>
      <c r="G80" s="53"/>
      <c r="H80" s="8"/>
      <c r="I80" s="9"/>
    </row>
    <row r="81" spans="2:9" ht="9" customHeight="1" x14ac:dyDescent="0.25">
      <c r="B81" s="57"/>
      <c r="C81" s="56"/>
      <c r="D81" s="8"/>
      <c r="E81" s="8"/>
      <c r="F81" s="53" t="s">
        <v>1</v>
      </c>
      <c r="G81" s="53" t="str">
        <f>IF(Paramètres!C13&lt;&gt;"",Paramètres!C13,"")</f>
        <v>07/05/2025</v>
      </c>
      <c r="H81" s="8"/>
      <c r="I81" s="9"/>
    </row>
    <row r="82" spans="2:9" ht="9" customHeight="1" x14ac:dyDescent="0.25">
      <c r="B82" s="57"/>
      <c r="C82" s="56"/>
      <c r="D82" s="8"/>
      <c r="E82" s="8"/>
      <c r="F82" s="53"/>
      <c r="G82" s="53"/>
      <c r="H82" s="8"/>
      <c r="I82" s="9"/>
    </row>
    <row r="83" spans="2:9" ht="9" customHeight="1" x14ac:dyDescent="0.25">
      <c r="B83" s="57"/>
      <c r="C83" s="56"/>
      <c r="D83" s="8"/>
      <c r="E83" s="8"/>
      <c r="F83" s="53" t="s">
        <v>2</v>
      </c>
      <c r="G83" s="53" t="str">
        <f>IF(Paramètres!C15&lt;&gt;"",Paramètres!C15,"")</f>
        <v>DCE</v>
      </c>
      <c r="H83" s="8"/>
      <c r="I83" s="9"/>
    </row>
    <row r="84" spans="2:9" ht="9" customHeight="1" x14ac:dyDescent="0.25">
      <c r="B84" s="57"/>
      <c r="C84" s="56"/>
      <c r="D84" s="8"/>
      <c r="E84" s="8"/>
      <c r="F84" s="53"/>
      <c r="G84" s="53"/>
      <c r="H84" s="8"/>
      <c r="I84" s="9"/>
    </row>
    <row r="85" spans="2:9" ht="9" customHeight="1" x14ac:dyDescent="0.25">
      <c r="B85" s="57"/>
      <c r="C85" s="56"/>
      <c r="D85" s="8"/>
      <c r="E85" s="8"/>
      <c r="F85" s="53" t="s">
        <v>3</v>
      </c>
      <c r="G85" s="53" t="str">
        <f>IF(Paramètres!C17&lt;&gt;"",Paramètres!C17,"")</f>
        <v/>
      </c>
      <c r="H85" s="8"/>
      <c r="I85" s="9"/>
    </row>
    <row r="86" spans="2:9" ht="9" customHeight="1" x14ac:dyDescent="0.25">
      <c r="B86" s="57"/>
      <c r="C86" s="56"/>
      <c r="D86" s="8"/>
      <c r="E86" s="8"/>
      <c r="F86" s="53"/>
      <c r="G86" s="53"/>
      <c r="H86" s="8"/>
      <c r="I86" s="9"/>
    </row>
    <row r="87" spans="2:9" ht="9" customHeight="1" x14ac:dyDescent="0.25">
      <c r="B87" s="10"/>
      <c r="C87" s="11"/>
      <c r="D87" s="12"/>
      <c r="E87" s="12"/>
      <c r="F87" s="12"/>
      <c r="G87" s="12"/>
      <c r="H87" s="12"/>
      <c r="I87" s="13"/>
    </row>
  </sheetData>
  <mergeCells count="28">
    <mergeCell ref="C59:C65"/>
    <mergeCell ref="B59:B65"/>
    <mergeCell ref="C52:C58"/>
    <mergeCell ref="B52:B58"/>
    <mergeCell ref="C45:C51"/>
    <mergeCell ref="B45:B51"/>
    <mergeCell ref="C80:C86"/>
    <mergeCell ref="B80:B86"/>
    <mergeCell ref="C73:C79"/>
    <mergeCell ref="B73:B79"/>
    <mergeCell ref="C66:C72"/>
    <mergeCell ref="B66:B72"/>
    <mergeCell ref="F83:F84"/>
    <mergeCell ref="G83:G84"/>
    <mergeCell ref="F85:F86"/>
    <mergeCell ref="G85:G86"/>
    <mergeCell ref="E47:H60"/>
    <mergeCell ref="E66:H70"/>
    <mergeCell ref="E71:H77"/>
    <mergeCell ref="F79:F80"/>
    <mergeCell ref="G79:G80"/>
    <mergeCell ref="F81:F82"/>
    <mergeCell ref="G81:G82"/>
    <mergeCell ref="E2:H10"/>
    <mergeCell ref="E11:H19"/>
    <mergeCell ref="E20:H27"/>
    <mergeCell ref="E28:H45"/>
    <mergeCell ref="E62:H65"/>
  </mergeCells>
  <printOptions horizontalCentered="1" verticalCentered="1"/>
  <pageMargins left="0.23622047244093999" right="0.23622047244093999" top="0.35433070866142002" bottom="0.47244094488188998" header="0.27559055118109999" footer="0.43307086614173002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R260"/>
  <sheetViews>
    <sheetView showGridLines="0" tabSelected="1" workbookViewId="0">
      <pane ySplit="3" topLeftCell="A222" activePane="bottomLeft" state="frozen"/>
      <selection pane="bottomLeft"/>
    </sheetView>
  </sheetViews>
  <sheetFormatPr baseColWidth="10" defaultColWidth="9.140625" defaultRowHeight="15" x14ac:dyDescent="0.25"/>
  <cols>
    <col min="1" max="1" width="0" hidden="1" customWidth="1"/>
    <col min="2" max="2" width="4.42578125" customWidth="1"/>
    <col min="3" max="3" width="0" hidden="1" customWidth="1"/>
    <col min="4" max="4" width="36" customWidth="1"/>
    <col min="5" max="8" width="8.140625" customWidth="1"/>
    <col min="9" max="9" width="0" hidden="1" customWidth="1"/>
    <col min="10" max="11" width="12.5703125" customWidth="1"/>
    <col min="12" max="18" width="0" hidden="1" customWidth="1"/>
    <col min="19" max="69" width="10.7109375" customWidth="1"/>
  </cols>
  <sheetData>
    <row r="1" spans="1:18" ht="22.5" hidden="1" x14ac:dyDescent="0.25">
      <c r="A1" s="8" t="s">
        <v>11</v>
      </c>
      <c r="B1" s="8" t="s">
        <v>12</v>
      </c>
      <c r="C1" s="8" t="s">
        <v>13</v>
      </c>
      <c r="D1" s="8" t="s">
        <v>14</v>
      </c>
      <c r="E1" s="8" t="s">
        <v>15</v>
      </c>
      <c r="F1" s="8" t="s">
        <v>16</v>
      </c>
      <c r="G1" s="8" t="s">
        <v>17</v>
      </c>
      <c r="H1" s="8" t="s">
        <v>18</v>
      </c>
      <c r="I1" s="8" t="s">
        <v>19</v>
      </c>
      <c r="J1" s="8" t="s">
        <v>20</v>
      </c>
      <c r="K1" s="8" t="s">
        <v>21</v>
      </c>
      <c r="L1" s="8" t="s">
        <v>22</v>
      </c>
      <c r="N1" s="8" t="s">
        <v>23</v>
      </c>
      <c r="O1" s="8" t="s">
        <v>24</v>
      </c>
      <c r="P1" s="8" t="s">
        <v>25</v>
      </c>
      <c r="Q1" s="8" t="s">
        <v>26</v>
      </c>
      <c r="R1" s="8" t="s">
        <v>27</v>
      </c>
    </row>
    <row r="3" spans="1:18" ht="22.5" x14ac:dyDescent="0.25">
      <c r="A3" s="8" t="s">
        <v>28</v>
      </c>
      <c r="B3" s="14" t="s">
        <v>29</v>
      </c>
      <c r="C3" s="14" t="s">
        <v>30</v>
      </c>
      <c r="D3" s="58" t="s">
        <v>31</v>
      </c>
      <c r="E3" s="58"/>
      <c r="F3" s="58"/>
      <c r="G3" s="14" t="s">
        <v>17</v>
      </c>
      <c r="H3" s="14" t="s">
        <v>32</v>
      </c>
      <c r="I3" s="14" t="s">
        <v>33</v>
      </c>
      <c r="J3" s="14" t="s">
        <v>34</v>
      </c>
      <c r="K3" s="14" t="s">
        <v>35</v>
      </c>
      <c r="L3" s="14" t="s">
        <v>36</v>
      </c>
      <c r="M3" s="14" t="s">
        <v>37</v>
      </c>
      <c r="N3" s="14" t="s">
        <v>38</v>
      </c>
      <c r="O3" s="14" t="s">
        <v>39</v>
      </c>
      <c r="P3" s="14" t="s">
        <v>40</v>
      </c>
      <c r="Q3" s="14" t="s">
        <v>41</v>
      </c>
      <c r="R3" s="14" t="s">
        <v>42</v>
      </c>
    </row>
    <row r="4" spans="1:18" ht="15.75" customHeight="1" x14ac:dyDescent="0.25">
      <c r="A4" s="8">
        <v>2</v>
      </c>
      <c r="B4" s="15" t="s">
        <v>43</v>
      </c>
      <c r="C4" s="15"/>
      <c r="D4" s="59" t="s">
        <v>44</v>
      </c>
      <c r="E4" s="59"/>
      <c r="F4" s="59"/>
      <c r="G4" s="16"/>
      <c r="H4" s="16"/>
      <c r="I4" s="16"/>
      <c r="J4" s="16"/>
      <c r="K4" s="17"/>
      <c r="L4" s="8"/>
    </row>
    <row r="5" spans="1:18" ht="15.75" x14ac:dyDescent="0.25">
      <c r="A5" s="8">
        <v>2</v>
      </c>
      <c r="B5" s="18">
        <v>1</v>
      </c>
      <c r="C5" s="18"/>
      <c r="D5" s="60" t="s">
        <v>45</v>
      </c>
      <c r="E5" s="61"/>
      <c r="F5" s="61"/>
      <c r="G5" s="1"/>
      <c r="H5" s="1"/>
      <c r="I5" s="1"/>
      <c r="J5" s="1"/>
      <c r="K5" s="19"/>
      <c r="L5" s="8"/>
    </row>
    <row r="6" spans="1:18" ht="47.25" customHeight="1" x14ac:dyDescent="0.25">
      <c r="A6" s="8">
        <v>3</v>
      </c>
      <c r="B6" s="18" t="s">
        <v>46</v>
      </c>
      <c r="C6" s="18"/>
      <c r="D6" s="61" t="s">
        <v>47</v>
      </c>
      <c r="E6" s="61"/>
      <c r="F6" s="61"/>
      <c r="G6" s="1"/>
      <c r="H6" s="1"/>
      <c r="I6" s="1"/>
      <c r="J6" s="1"/>
      <c r="K6" s="19"/>
      <c r="L6" s="8"/>
    </row>
    <row r="7" spans="1:18" x14ac:dyDescent="0.25">
      <c r="A7" s="8" t="s">
        <v>48</v>
      </c>
      <c r="B7" s="20"/>
      <c r="C7" s="20"/>
      <c r="D7" s="62"/>
      <c r="E7" s="62"/>
      <c r="F7" s="62"/>
      <c r="K7" s="20"/>
    </row>
    <row r="8" spans="1:18" ht="25.5" customHeight="1" x14ac:dyDescent="0.25">
      <c r="B8" s="20"/>
      <c r="C8" s="20"/>
      <c r="D8" s="65" t="s">
        <v>47</v>
      </c>
      <c r="E8" s="66"/>
      <c r="F8" s="66"/>
      <c r="G8" s="63"/>
      <c r="H8" s="63"/>
      <c r="I8" s="63"/>
      <c r="J8" s="63"/>
      <c r="K8" s="64"/>
    </row>
    <row r="9" spans="1:18" x14ac:dyDescent="0.25">
      <c r="B9" s="20"/>
      <c r="C9" s="20"/>
      <c r="D9" s="68"/>
      <c r="E9" s="42"/>
      <c r="F9" s="42"/>
      <c r="G9" s="42"/>
      <c r="H9" s="42"/>
      <c r="I9" s="42"/>
      <c r="J9" s="42"/>
      <c r="K9" s="67"/>
    </row>
    <row r="10" spans="1:18" x14ac:dyDescent="0.25">
      <c r="B10" s="20"/>
      <c r="C10" s="20"/>
      <c r="D10" s="71" t="s">
        <v>49</v>
      </c>
      <c r="E10" s="72"/>
      <c r="F10" s="72"/>
      <c r="G10" s="69">
        <f>SUMIF(L7:L7, IF(L6="","",L6), K7:K7)</f>
        <v>0</v>
      </c>
      <c r="H10" s="69"/>
      <c r="I10" s="69"/>
      <c r="J10" s="69"/>
      <c r="K10" s="70"/>
    </row>
    <row r="11" spans="1:18" hidden="1" x14ac:dyDescent="0.25">
      <c r="B11" s="20"/>
      <c r="C11" s="20"/>
      <c r="D11" s="75" t="s">
        <v>50</v>
      </c>
      <c r="E11" s="76"/>
      <c r="F11" s="76"/>
      <c r="G11" s="73">
        <f>ROUND(SUMIF(L7:L7, IF(L6="","",L6), K7:K7) * 0.2, 2)</f>
        <v>0</v>
      </c>
      <c r="H11" s="73"/>
      <c r="I11" s="73"/>
      <c r="J11" s="73"/>
      <c r="K11" s="74"/>
    </row>
    <row r="12" spans="1:18" hidden="1" x14ac:dyDescent="0.25">
      <c r="B12" s="20"/>
      <c r="C12" s="20"/>
      <c r="D12" s="71" t="s">
        <v>51</v>
      </c>
      <c r="E12" s="72"/>
      <c r="F12" s="72"/>
      <c r="G12" s="69">
        <f>SUM(G10:G11)</f>
        <v>0</v>
      </c>
      <c r="H12" s="69"/>
      <c r="I12" s="69"/>
      <c r="J12" s="69"/>
      <c r="K12" s="70"/>
    </row>
    <row r="13" spans="1:18" ht="15.75" customHeight="1" x14ac:dyDescent="0.25">
      <c r="A13" s="8">
        <v>3</v>
      </c>
      <c r="B13" s="18" t="s">
        <v>52</v>
      </c>
      <c r="C13" s="18"/>
      <c r="D13" s="61" t="s">
        <v>53</v>
      </c>
      <c r="E13" s="61"/>
      <c r="F13" s="61"/>
      <c r="G13" s="1"/>
      <c r="H13" s="1"/>
      <c r="I13" s="1"/>
      <c r="J13" s="1"/>
      <c r="K13" s="19"/>
      <c r="L13" s="8"/>
    </row>
    <row r="14" spans="1:18" x14ac:dyDescent="0.25">
      <c r="A14" s="8">
        <v>4</v>
      </c>
      <c r="B14" s="18" t="s">
        <v>54</v>
      </c>
      <c r="C14" s="18"/>
      <c r="D14" s="77" t="s">
        <v>55</v>
      </c>
      <c r="E14" s="77"/>
      <c r="F14" s="77"/>
      <c r="G14" s="21"/>
      <c r="H14" s="21"/>
      <c r="I14" s="21"/>
      <c r="J14" s="21"/>
      <c r="K14" s="22"/>
      <c r="L14" s="8"/>
    </row>
    <row r="15" spans="1:18" x14ac:dyDescent="0.25">
      <c r="A15" s="8">
        <v>8</v>
      </c>
      <c r="B15" s="23" t="s">
        <v>56</v>
      </c>
      <c r="C15" s="23"/>
      <c r="D15" s="78" t="s">
        <v>57</v>
      </c>
      <c r="E15" s="78"/>
      <c r="F15" s="78"/>
      <c r="K15" s="24"/>
      <c r="L15" s="8"/>
    </row>
    <row r="16" spans="1:18" ht="16.5" x14ac:dyDescent="0.25">
      <c r="A16" s="8">
        <v>9</v>
      </c>
      <c r="B16" s="23" t="s">
        <v>58</v>
      </c>
      <c r="C16" s="23"/>
      <c r="D16" s="79" t="s">
        <v>59</v>
      </c>
      <c r="E16" s="80"/>
      <c r="F16" s="80"/>
      <c r="G16" s="25" t="s">
        <v>17</v>
      </c>
      <c r="H16" s="26"/>
      <c r="I16" s="26"/>
      <c r="J16" s="27"/>
      <c r="K16" s="27">
        <f>IF(AND(H16= "",I16= ""), 0, ROUND(ROUND(J16, 2) * ROUND(IF(I16="",H16,I16),  0), 2))</f>
        <v>0</v>
      </c>
      <c r="L16" s="8"/>
      <c r="N16" s="28">
        <v>0.2</v>
      </c>
      <c r="R16" s="8">
        <v>491</v>
      </c>
    </row>
    <row r="17" spans="1:18" ht="33.75" customHeight="1" x14ac:dyDescent="0.25">
      <c r="A17" s="8" t="s">
        <v>60</v>
      </c>
      <c r="B17" s="29"/>
      <c r="C17" s="29"/>
      <c r="D17" s="81" t="s">
        <v>61</v>
      </c>
      <c r="E17" s="81"/>
      <c r="F17" s="81"/>
      <c r="G17" s="81"/>
      <c r="H17" s="81"/>
      <c r="I17" s="81"/>
      <c r="J17" s="81"/>
      <c r="K17" s="29"/>
    </row>
    <row r="18" spans="1:18" hidden="1" x14ac:dyDescent="0.25">
      <c r="A18" s="8" t="s">
        <v>62</v>
      </c>
    </row>
    <row r="19" spans="1:18" ht="16.5" x14ac:dyDescent="0.25">
      <c r="A19" s="8">
        <v>9</v>
      </c>
      <c r="B19" s="23" t="s">
        <v>63</v>
      </c>
      <c r="C19" s="23"/>
      <c r="D19" s="79" t="s">
        <v>64</v>
      </c>
      <c r="E19" s="80"/>
      <c r="F19" s="80"/>
      <c r="G19" s="25" t="s">
        <v>17</v>
      </c>
      <c r="H19" s="26"/>
      <c r="I19" s="26"/>
      <c r="J19" s="27"/>
      <c r="K19" s="27">
        <f>IF(AND(H19= "",I19= ""), 0, ROUND(ROUND(J19, 2) * ROUND(IF(I19="",H19,I19),  0), 2))</f>
        <v>0</v>
      </c>
      <c r="L19" s="8"/>
      <c r="N19" s="28">
        <v>0.2</v>
      </c>
      <c r="R19" s="8">
        <v>491</v>
      </c>
    </row>
    <row r="20" spans="1:18" ht="45" customHeight="1" x14ac:dyDescent="0.25">
      <c r="A20" s="8" t="s">
        <v>60</v>
      </c>
      <c r="B20" s="29"/>
      <c r="C20" s="29"/>
      <c r="D20" s="81" t="s">
        <v>65</v>
      </c>
      <c r="E20" s="81"/>
      <c r="F20" s="81"/>
      <c r="G20" s="81"/>
      <c r="H20" s="81"/>
      <c r="I20" s="81"/>
      <c r="J20" s="81"/>
      <c r="K20" s="29"/>
    </row>
    <row r="21" spans="1:18" hidden="1" x14ac:dyDescent="0.25">
      <c r="A21" s="8" t="s">
        <v>62</v>
      </c>
    </row>
    <row r="22" spans="1:18" ht="16.5" x14ac:dyDescent="0.25">
      <c r="A22" s="8">
        <v>9</v>
      </c>
      <c r="B22" s="23" t="s">
        <v>66</v>
      </c>
      <c r="C22" s="23"/>
      <c r="D22" s="79" t="s">
        <v>67</v>
      </c>
      <c r="E22" s="80"/>
      <c r="F22" s="80"/>
      <c r="G22" s="25" t="s">
        <v>17</v>
      </c>
      <c r="H22" s="26"/>
      <c r="I22" s="26"/>
      <c r="J22" s="27"/>
      <c r="K22" s="27">
        <f>IF(AND(H22= "",I22= ""), 0, ROUND(ROUND(J22, 2) * ROUND(IF(I22="",H22,I22),  0), 2))</f>
        <v>0</v>
      </c>
      <c r="L22" s="8"/>
      <c r="N22" s="28">
        <v>0.2</v>
      </c>
      <c r="R22" s="8">
        <v>491</v>
      </c>
    </row>
    <row r="23" spans="1:18" ht="33.75" customHeight="1" x14ac:dyDescent="0.25">
      <c r="A23" s="8" t="s">
        <v>60</v>
      </c>
      <c r="B23" s="29"/>
      <c r="C23" s="29"/>
      <c r="D23" s="81" t="s">
        <v>61</v>
      </c>
      <c r="E23" s="81"/>
      <c r="F23" s="81"/>
      <c r="G23" s="81"/>
      <c r="H23" s="81"/>
      <c r="I23" s="81"/>
      <c r="J23" s="81"/>
      <c r="K23" s="29"/>
    </row>
    <row r="24" spans="1:18" hidden="1" x14ac:dyDescent="0.25">
      <c r="A24" s="8" t="s">
        <v>62</v>
      </c>
    </row>
    <row r="25" spans="1:18" ht="16.5" x14ac:dyDescent="0.25">
      <c r="A25" s="8">
        <v>9</v>
      </c>
      <c r="B25" s="23" t="s">
        <v>68</v>
      </c>
      <c r="C25" s="23"/>
      <c r="D25" s="79" t="s">
        <v>69</v>
      </c>
      <c r="E25" s="80"/>
      <c r="F25" s="80"/>
      <c r="G25" s="25" t="s">
        <v>17</v>
      </c>
      <c r="H25" s="26"/>
      <c r="I25" s="26"/>
      <c r="J25" s="27"/>
      <c r="K25" s="27">
        <f>IF(AND(H25= "",I25= ""), 0, ROUND(ROUND(J25, 2) * ROUND(IF(I25="",H25,I25),  0), 2))</f>
        <v>0</v>
      </c>
      <c r="L25" s="8"/>
      <c r="N25" s="28">
        <v>0.2</v>
      </c>
      <c r="R25" s="8">
        <v>491</v>
      </c>
    </row>
    <row r="26" spans="1:18" ht="33.75" customHeight="1" x14ac:dyDescent="0.25">
      <c r="A26" s="8" t="s">
        <v>60</v>
      </c>
      <c r="B26" s="29"/>
      <c r="C26" s="29"/>
      <c r="D26" s="81" t="s">
        <v>70</v>
      </c>
      <c r="E26" s="81"/>
      <c r="F26" s="81"/>
      <c r="G26" s="81"/>
      <c r="H26" s="81"/>
      <c r="I26" s="81"/>
      <c r="J26" s="81"/>
      <c r="K26" s="29"/>
    </row>
    <row r="27" spans="1:18" hidden="1" x14ac:dyDescent="0.25">
      <c r="A27" s="8" t="s">
        <v>62</v>
      </c>
    </row>
    <row r="28" spans="1:18" ht="16.5" x14ac:dyDescent="0.25">
      <c r="A28" s="8">
        <v>9</v>
      </c>
      <c r="B28" s="23" t="s">
        <v>71</v>
      </c>
      <c r="C28" s="23"/>
      <c r="D28" s="79" t="s">
        <v>72</v>
      </c>
      <c r="E28" s="80"/>
      <c r="F28" s="80"/>
      <c r="G28" s="25" t="s">
        <v>17</v>
      </c>
      <c r="H28" s="26"/>
      <c r="I28" s="26"/>
      <c r="J28" s="27"/>
      <c r="K28" s="27">
        <f>IF(AND(H28= "",I28= ""), 0, ROUND(ROUND(J28, 2) * ROUND(IF(I28="",H28,I28),  0), 2))</f>
        <v>0</v>
      </c>
      <c r="L28" s="8"/>
      <c r="N28" s="28">
        <v>0.2</v>
      </c>
      <c r="R28" s="8">
        <v>491</v>
      </c>
    </row>
    <row r="29" spans="1:18" ht="45" customHeight="1" x14ac:dyDescent="0.25">
      <c r="A29" s="8" t="s">
        <v>60</v>
      </c>
      <c r="B29" s="29"/>
      <c r="C29" s="29"/>
      <c r="D29" s="81" t="s">
        <v>73</v>
      </c>
      <c r="E29" s="81"/>
      <c r="F29" s="81"/>
      <c r="G29" s="81"/>
      <c r="H29" s="81"/>
      <c r="I29" s="81"/>
      <c r="J29" s="81"/>
      <c r="K29" s="29"/>
    </row>
    <row r="30" spans="1:18" hidden="1" x14ac:dyDescent="0.25">
      <c r="A30" s="8" t="s">
        <v>62</v>
      </c>
    </row>
    <row r="31" spans="1:18" hidden="1" x14ac:dyDescent="0.25">
      <c r="A31" s="8" t="s">
        <v>74</v>
      </c>
    </row>
    <row r="32" spans="1:18" x14ac:dyDescent="0.25">
      <c r="A32" s="8">
        <v>8</v>
      </c>
      <c r="B32" s="23" t="s">
        <v>75</v>
      </c>
      <c r="C32" s="23"/>
      <c r="D32" s="78" t="s">
        <v>76</v>
      </c>
      <c r="E32" s="78"/>
      <c r="F32" s="78"/>
      <c r="K32" s="24"/>
      <c r="L32" s="8"/>
    </row>
    <row r="33" spans="1:18" ht="16.5" x14ac:dyDescent="0.25">
      <c r="A33" s="8">
        <v>9</v>
      </c>
      <c r="B33" s="23" t="s">
        <v>77</v>
      </c>
      <c r="C33" s="23"/>
      <c r="D33" s="79" t="s">
        <v>78</v>
      </c>
      <c r="E33" s="80"/>
      <c r="F33" s="80"/>
      <c r="G33" s="25" t="s">
        <v>17</v>
      </c>
      <c r="H33" s="26"/>
      <c r="I33" s="26"/>
      <c r="J33" s="27"/>
      <c r="K33" s="27">
        <f>IF(AND(H33= "",I33= ""), 0, ROUND(ROUND(J33, 2) * ROUND(IF(I33="",H33,I33),  0), 2))</f>
        <v>0</v>
      </c>
      <c r="L33" s="8"/>
      <c r="N33" s="28">
        <v>0.2</v>
      </c>
      <c r="R33" s="8">
        <v>491</v>
      </c>
    </row>
    <row r="34" spans="1:18" ht="180" customHeight="1" x14ac:dyDescent="0.25">
      <c r="A34" s="8" t="s">
        <v>60</v>
      </c>
      <c r="B34" s="29"/>
      <c r="C34" s="29"/>
      <c r="D34" s="81" t="s">
        <v>79</v>
      </c>
      <c r="E34" s="81"/>
      <c r="F34" s="81"/>
      <c r="G34" s="81"/>
      <c r="H34" s="81"/>
      <c r="I34" s="81"/>
      <c r="J34" s="81"/>
      <c r="K34" s="29"/>
    </row>
    <row r="35" spans="1:18" hidden="1" x14ac:dyDescent="0.25">
      <c r="A35" s="8" t="s">
        <v>62</v>
      </c>
    </row>
    <row r="36" spans="1:18" ht="22.5" customHeight="1" x14ac:dyDescent="0.25">
      <c r="A36" s="8">
        <v>9</v>
      </c>
      <c r="B36" s="23" t="s">
        <v>80</v>
      </c>
      <c r="C36" s="23"/>
      <c r="D36" s="79" t="s">
        <v>81</v>
      </c>
      <c r="E36" s="80"/>
      <c r="F36" s="80"/>
      <c r="G36" s="25" t="s">
        <v>17</v>
      </c>
      <c r="H36" s="26"/>
      <c r="I36" s="26"/>
      <c r="J36" s="27"/>
      <c r="K36" s="27">
        <f>IF(AND(H36= "",I36= ""), 0, ROUND(ROUND(J36, 2) * ROUND(IF(I36="",H36,I36),  0), 2))</f>
        <v>0</v>
      </c>
      <c r="L36" s="8"/>
      <c r="N36" s="28">
        <v>0.2</v>
      </c>
      <c r="R36" s="8">
        <v>491</v>
      </c>
    </row>
    <row r="37" spans="1:18" ht="112.5" customHeight="1" x14ac:dyDescent="0.25">
      <c r="A37" s="8" t="s">
        <v>60</v>
      </c>
      <c r="B37" s="29"/>
      <c r="C37" s="29"/>
      <c r="D37" s="81" t="s">
        <v>82</v>
      </c>
      <c r="E37" s="81"/>
      <c r="F37" s="81"/>
      <c r="G37" s="81"/>
      <c r="H37" s="81"/>
      <c r="I37" s="81"/>
      <c r="J37" s="81"/>
      <c r="K37" s="29"/>
    </row>
    <row r="38" spans="1:18" hidden="1" x14ac:dyDescent="0.25">
      <c r="A38" s="8" t="s">
        <v>62</v>
      </c>
    </row>
    <row r="39" spans="1:18" ht="22.5" customHeight="1" x14ac:dyDescent="0.25">
      <c r="A39" s="8">
        <v>9</v>
      </c>
      <c r="B39" s="23" t="s">
        <v>83</v>
      </c>
      <c r="C39" s="23"/>
      <c r="D39" s="79" t="s">
        <v>84</v>
      </c>
      <c r="E39" s="80"/>
      <c r="F39" s="80"/>
      <c r="G39" s="25" t="s">
        <v>17</v>
      </c>
      <c r="H39" s="26"/>
      <c r="I39" s="26"/>
      <c r="J39" s="27"/>
      <c r="K39" s="27">
        <f>IF(AND(H39= "",I39= ""), 0, ROUND(ROUND(J39, 2) * ROUND(IF(I39="",H39,I39),  0), 2))</f>
        <v>0</v>
      </c>
      <c r="L39" s="8"/>
      <c r="N39" s="28">
        <v>0.2</v>
      </c>
      <c r="R39" s="8">
        <v>491</v>
      </c>
    </row>
    <row r="40" spans="1:18" ht="45" customHeight="1" x14ac:dyDescent="0.25">
      <c r="A40" s="8" t="s">
        <v>60</v>
      </c>
      <c r="B40" s="29"/>
      <c r="C40" s="29"/>
      <c r="D40" s="81" t="s">
        <v>85</v>
      </c>
      <c r="E40" s="81"/>
      <c r="F40" s="81"/>
      <c r="G40" s="81"/>
      <c r="H40" s="81"/>
      <c r="I40" s="81"/>
      <c r="J40" s="81"/>
      <c r="K40" s="29"/>
    </row>
    <row r="41" spans="1:18" hidden="1" x14ac:dyDescent="0.25">
      <c r="A41" s="8" t="s">
        <v>62</v>
      </c>
    </row>
    <row r="42" spans="1:18" ht="22.5" customHeight="1" x14ac:dyDescent="0.25">
      <c r="A42" s="8">
        <v>9</v>
      </c>
      <c r="B42" s="23" t="s">
        <v>86</v>
      </c>
      <c r="C42" s="23"/>
      <c r="D42" s="79" t="s">
        <v>87</v>
      </c>
      <c r="E42" s="80"/>
      <c r="F42" s="80"/>
      <c r="G42" s="25" t="s">
        <v>17</v>
      </c>
      <c r="H42" s="26"/>
      <c r="I42" s="26"/>
      <c r="J42" s="27"/>
      <c r="K42" s="27">
        <f>IF(AND(H42= "",I42= ""), 0, ROUND(ROUND(J42, 2) * ROUND(IF(I42="",H42,I42),  0), 2))</f>
        <v>0</v>
      </c>
      <c r="L42" s="8"/>
      <c r="N42" s="28">
        <v>0.2</v>
      </c>
      <c r="R42" s="8">
        <v>491</v>
      </c>
    </row>
    <row r="43" spans="1:18" ht="56.25" customHeight="1" x14ac:dyDescent="0.25">
      <c r="A43" s="8" t="s">
        <v>60</v>
      </c>
      <c r="B43" s="29"/>
      <c r="C43" s="29"/>
      <c r="D43" s="81" t="s">
        <v>88</v>
      </c>
      <c r="E43" s="81"/>
      <c r="F43" s="81"/>
      <c r="G43" s="81"/>
      <c r="H43" s="81"/>
      <c r="I43" s="81"/>
      <c r="J43" s="81"/>
      <c r="K43" s="29"/>
    </row>
    <row r="44" spans="1:18" hidden="1" x14ac:dyDescent="0.25">
      <c r="A44" s="8" t="s">
        <v>62</v>
      </c>
    </row>
    <row r="45" spans="1:18" ht="16.5" x14ac:dyDescent="0.25">
      <c r="A45" s="8">
        <v>9</v>
      </c>
      <c r="B45" s="23" t="s">
        <v>89</v>
      </c>
      <c r="C45" s="23"/>
      <c r="D45" s="79" t="s">
        <v>90</v>
      </c>
      <c r="E45" s="80"/>
      <c r="F45" s="80"/>
      <c r="G45" s="25" t="s">
        <v>17</v>
      </c>
      <c r="H45" s="26"/>
      <c r="I45" s="26"/>
      <c r="J45" s="27"/>
      <c r="K45" s="27">
        <f>IF(AND(H45= "",I45= ""), 0, ROUND(ROUND(J45, 2) * ROUND(IF(I45="",H45,I45),  0), 2))</f>
        <v>0</v>
      </c>
      <c r="L45" s="8"/>
      <c r="N45" s="28">
        <v>0.2</v>
      </c>
      <c r="R45" s="8">
        <v>491</v>
      </c>
    </row>
    <row r="46" spans="1:18" ht="45" customHeight="1" x14ac:dyDescent="0.25">
      <c r="A46" s="8" t="s">
        <v>60</v>
      </c>
      <c r="B46" s="29"/>
      <c r="C46" s="29"/>
      <c r="D46" s="81" t="s">
        <v>91</v>
      </c>
      <c r="E46" s="81"/>
      <c r="F46" s="81"/>
      <c r="G46" s="81"/>
      <c r="H46" s="81"/>
      <c r="I46" s="81"/>
      <c r="J46" s="81"/>
      <c r="K46" s="29"/>
    </row>
    <row r="47" spans="1:18" hidden="1" x14ac:dyDescent="0.25">
      <c r="A47" s="8" t="s">
        <v>62</v>
      </c>
    </row>
    <row r="48" spans="1:18" hidden="1" x14ac:dyDescent="0.25">
      <c r="A48" s="8" t="s">
        <v>74</v>
      </c>
    </row>
    <row r="49" spans="1:18" x14ac:dyDescent="0.25">
      <c r="A49" s="8">
        <v>9</v>
      </c>
      <c r="B49" s="23" t="s">
        <v>92</v>
      </c>
      <c r="C49" s="23"/>
      <c r="D49" s="79" t="s">
        <v>93</v>
      </c>
      <c r="E49" s="80"/>
      <c r="F49" s="80"/>
      <c r="G49" s="25" t="s">
        <v>17</v>
      </c>
      <c r="H49" s="26"/>
      <c r="I49" s="26"/>
      <c r="J49" s="27"/>
      <c r="K49" s="27">
        <f>IF(AND(H49= "",I49= ""), 0, ROUND(ROUND(J49, 2) * ROUND(IF(I49="",H49,I49),  0), 2))</f>
        <v>0</v>
      </c>
      <c r="L49" s="8"/>
      <c r="N49" s="28">
        <v>0.2</v>
      </c>
      <c r="R49" s="8">
        <v>491</v>
      </c>
    </row>
    <row r="50" spans="1:18" ht="33.75" customHeight="1" x14ac:dyDescent="0.25">
      <c r="A50" s="8" t="s">
        <v>60</v>
      </c>
      <c r="B50" s="29"/>
      <c r="C50" s="29"/>
      <c r="D50" s="81" t="s">
        <v>94</v>
      </c>
      <c r="E50" s="81"/>
      <c r="F50" s="81"/>
      <c r="G50" s="81"/>
      <c r="H50" s="81"/>
      <c r="I50" s="81"/>
      <c r="J50" s="81"/>
      <c r="K50" s="29"/>
    </row>
    <row r="51" spans="1:18" hidden="1" x14ac:dyDescent="0.25">
      <c r="A51" s="8" t="s">
        <v>62</v>
      </c>
    </row>
    <row r="52" spans="1:18" x14ac:dyDescent="0.25">
      <c r="A52" s="8">
        <v>9</v>
      </c>
      <c r="B52" s="23" t="s">
        <v>95</v>
      </c>
      <c r="C52" s="23"/>
      <c r="D52" s="79" t="s">
        <v>96</v>
      </c>
      <c r="E52" s="80"/>
      <c r="F52" s="80"/>
      <c r="G52" s="25" t="s">
        <v>17</v>
      </c>
      <c r="H52" s="26"/>
      <c r="I52" s="26"/>
      <c r="J52" s="27"/>
      <c r="K52" s="27">
        <f>IF(AND(H52= "",I52= ""), 0, ROUND(ROUND(J52, 2) * ROUND(IF(I52="",H52,I52),  0), 2))</f>
        <v>0</v>
      </c>
      <c r="L52" s="8"/>
      <c r="N52" s="28">
        <v>0.2</v>
      </c>
      <c r="R52" s="8">
        <v>491</v>
      </c>
    </row>
    <row r="53" spans="1:18" ht="33.75" customHeight="1" x14ac:dyDescent="0.25">
      <c r="A53" s="8" t="s">
        <v>60</v>
      </c>
      <c r="B53" s="29"/>
      <c r="C53" s="29"/>
      <c r="D53" s="81" t="s">
        <v>97</v>
      </c>
      <c r="E53" s="81"/>
      <c r="F53" s="81"/>
      <c r="G53" s="81"/>
      <c r="H53" s="81"/>
      <c r="I53" s="81"/>
      <c r="J53" s="81"/>
      <c r="K53" s="29"/>
    </row>
    <row r="54" spans="1:18" hidden="1" x14ac:dyDescent="0.25">
      <c r="A54" s="8" t="s">
        <v>62</v>
      </c>
    </row>
    <row r="55" spans="1:18" x14ac:dyDescent="0.25">
      <c r="A55" s="8">
        <v>8</v>
      </c>
      <c r="B55" s="23" t="s">
        <v>98</v>
      </c>
      <c r="C55" s="23"/>
      <c r="D55" s="78" t="s">
        <v>99</v>
      </c>
      <c r="E55" s="78"/>
      <c r="F55" s="78"/>
      <c r="K55" s="24"/>
      <c r="L55" s="8"/>
    </row>
    <row r="56" spans="1:18" ht="16.5" x14ac:dyDescent="0.25">
      <c r="A56" s="8">
        <v>9</v>
      </c>
      <c r="B56" s="23" t="s">
        <v>100</v>
      </c>
      <c r="C56" s="23"/>
      <c r="D56" s="79" t="s">
        <v>101</v>
      </c>
      <c r="E56" s="80"/>
      <c r="F56" s="80"/>
      <c r="G56" s="25" t="s">
        <v>17</v>
      </c>
      <c r="H56" s="26"/>
      <c r="I56" s="26"/>
      <c r="J56" s="27"/>
      <c r="K56" s="27">
        <f>IF(AND(H56= "",I56= ""), 0, ROUND(ROUND(J56, 2) * ROUND(IF(I56="",H56,I56),  0), 2))</f>
        <v>0</v>
      </c>
      <c r="L56" s="8"/>
      <c r="N56" s="28">
        <v>0.2</v>
      </c>
      <c r="R56" s="8">
        <v>491</v>
      </c>
    </row>
    <row r="57" spans="1:18" ht="123.75" customHeight="1" x14ac:dyDescent="0.25">
      <c r="A57" s="8" t="s">
        <v>60</v>
      </c>
      <c r="B57" s="29"/>
      <c r="C57" s="29"/>
      <c r="D57" s="81" t="s">
        <v>102</v>
      </c>
      <c r="E57" s="81"/>
      <c r="F57" s="81"/>
      <c r="G57" s="81"/>
      <c r="H57" s="81"/>
      <c r="I57" s="81"/>
      <c r="J57" s="81"/>
      <c r="K57" s="29"/>
    </row>
    <row r="58" spans="1:18" hidden="1" x14ac:dyDescent="0.25">
      <c r="A58" s="8" t="s">
        <v>62</v>
      </c>
    </row>
    <row r="59" spans="1:18" ht="16.5" x14ac:dyDescent="0.25">
      <c r="A59" s="8">
        <v>9</v>
      </c>
      <c r="B59" s="23" t="s">
        <v>103</v>
      </c>
      <c r="C59" s="23"/>
      <c r="D59" s="79" t="s">
        <v>104</v>
      </c>
      <c r="E59" s="80"/>
      <c r="F59" s="80"/>
      <c r="G59" s="25" t="s">
        <v>17</v>
      </c>
      <c r="H59" s="26"/>
      <c r="I59" s="26"/>
      <c r="J59" s="27"/>
      <c r="K59" s="27">
        <f>IF(AND(H59= "",I59= ""), 0, ROUND(ROUND(J59, 2) * ROUND(IF(I59="",H59,I59),  0), 2))</f>
        <v>0</v>
      </c>
      <c r="L59" s="8"/>
      <c r="N59" s="28">
        <v>0.2</v>
      </c>
      <c r="R59" s="8">
        <v>491</v>
      </c>
    </row>
    <row r="60" spans="1:18" ht="101.25" customHeight="1" x14ac:dyDescent="0.25">
      <c r="A60" s="8" t="s">
        <v>60</v>
      </c>
      <c r="B60" s="29"/>
      <c r="C60" s="29"/>
      <c r="D60" s="81" t="s">
        <v>105</v>
      </c>
      <c r="E60" s="81"/>
      <c r="F60" s="81"/>
      <c r="G60" s="81"/>
      <c r="H60" s="81"/>
      <c r="I60" s="81"/>
      <c r="J60" s="81"/>
      <c r="K60" s="29"/>
    </row>
    <row r="61" spans="1:18" hidden="1" x14ac:dyDescent="0.25">
      <c r="A61" s="8" t="s">
        <v>62</v>
      </c>
    </row>
    <row r="62" spans="1:18" ht="16.5" x14ac:dyDescent="0.25">
      <c r="A62" s="8">
        <v>9</v>
      </c>
      <c r="B62" s="23" t="s">
        <v>106</v>
      </c>
      <c r="C62" s="23"/>
      <c r="D62" s="79" t="s">
        <v>107</v>
      </c>
      <c r="E62" s="80"/>
      <c r="F62" s="80"/>
      <c r="G62" s="25" t="s">
        <v>17</v>
      </c>
      <c r="H62" s="26"/>
      <c r="I62" s="26"/>
      <c r="J62" s="27"/>
      <c r="K62" s="27">
        <f>IF(AND(H62= "",I62= ""), 0, ROUND(ROUND(J62, 2) * ROUND(IF(I62="",H62,I62),  0), 2))</f>
        <v>0</v>
      </c>
      <c r="L62" s="8"/>
      <c r="N62" s="28">
        <v>0.2</v>
      </c>
      <c r="R62" s="8">
        <v>491</v>
      </c>
    </row>
    <row r="63" spans="1:18" ht="78.75" customHeight="1" x14ac:dyDescent="0.25">
      <c r="A63" s="8" t="s">
        <v>60</v>
      </c>
      <c r="B63" s="29"/>
      <c r="C63" s="29"/>
      <c r="D63" s="81" t="s">
        <v>108</v>
      </c>
      <c r="E63" s="81"/>
      <c r="F63" s="81"/>
      <c r="G63" s="81"/>
      <c r="H63" s="81"/>
      <c r="I63" s="81"/>
      <c r="J63" s="81"/>
      <c r="K63" s="29"/>
    </row>
    <row r="64" spans="1:18" hidden="1" x14ac:dyDescent="0.25">
      <c r="A64" s="8" t="s">
        <v>62</v>
      </c>
    </row>
    <row r="65" spans="1:18" ht="16.5" x14ac:dyDescent="0.25">
      <c r="A65" s="8">
        <v>9</v>
      </c>
      <c r="B65" s="23" t="s">
        <v>109</v>
      </c>
      <c r="C65" s="23"/>
      <c r="D65" s="79" t="s">
        <v>110</v>
      </c>
      <c r="E65" s="80"/>
      <c r="F65" s="80"/>
      <c r="G65" s="25" t="s">
        <v>17</v>
      </c>
      <c r="H65" s="26"/>
      <c r="I65" s="26"/>
      <c r="J65" s="27"/>
      <c r="K65" s="27">
        <f>IF(AND(H65= "",I65= ""), 0, ROUND(ROUND(J65, 2) * ROUND(IF(I65="",H65,I65),  0), 2))</f>
        <v>0</v>
      </c>
      <c r="L65" s="8"/>
      <c r="N65" s="28">
        <v>0.2</v>
      </c>
      <c r="R65" s="8">
        <v>491</v>
      </c>
    </row>
    <row r="66" spans="1:18" ht="45" customHeight="1" x14ac:dyDescent="0.25">
      <c r="A66" s="8" t="s">
        <v>60</v>
      </c>
      <c r="B66" s="29"/>
      <c r="C66" s="29"/>
      <c r="D66" s="81" t="s">
        <v>111</v>
      </c>
      <c r="E66" s="81"/>
      <c r="F66" s="81"/>
      <c r="G66" s="81"/>
      <c r="H66" s="81"/>
      <c r="I66" s="81"/>
      <c r="J66" s="81"/>
      <c r="K66" s="29"/>
    </row>
    <row r="67" spans="1:18" hidden="1" x14ac:dyDescent="0.25">
      <c r="A67" s="8" t="s">
        <v>62</v>
      </c>
    </row>
    <row r="68" spans="1:18" hidden="1" x14ac:dyDescent="0.25">
      <c r="A68" s="8" t="s">
        <v>74</v>
      </c>
    </row>
    <row r="69" spans="1:18" hidden="1" x14ac:dyDescent="0.25">
      <c r="A69" s="8" t="s">
        <v>112</v>
      </c>
    </row>
    <row r="70" spans="1:18" x14ac:dyDescent="0.25">
      <c r="A70" s="8">
        <v>4</v>
      </c>
      <c r="B70" s="18" t="s">
        <v>113</v>
      </c>
      <c r="C70" s="18"/>
      <c r="D70" s="77" t="s">
        <v>114</v>
      </c>
      <c r="E70" s="77"/>
      <c r="F70" s="77"/>
      <c r="G70" s="21"/>
      <c r="H70" s="21"/>
      <c r="I70" s="21"/>
      <c r="J70" s="21"/>
      <c r="K70" s="22"/>
      <c r="L70" s="8"/>
    </row>
    <row r="71" spans="1:18" x14ac:dyDescent="0.25">
      <c r="A71" s="8">
        <v>8</v>
      </c>
      <c r="B71" s="23" t="s">
        <v>115</v>
      </c>
      <c r="C71" s="23"/>
      <c r="D71" s="78" t="s">
        <v>116</v>
      </c>
      <c r="E71" s="78"/>
      <c r="F71" s="78"/>
      <c r="K71" s="24"/>
      <c r="L71" s="8"/>
    </row>
    <row r="72" spans="1:18" ht="16.5" x14ac:dyDescent="0.25">
      <c r="A72" s="8">
        <v>9</v>
      </c>
      <c r="B72" s="23" t="s">
        <v>117</v>
      </c>
      <c r="C72" s="23"/>
      <c r="D72" s="79" t="s">
        <v>118</v>
      </c>
      <c r="E72" s="80"/>
      <c r="F72" s="80"/>
      <c r="G72" s="25" t="s">
        <v>17</v>
      </c>
      <c r="H72" s="26"/>
      <c r="I72" s="26"/>
      <c r="J72" s="27"/>
      <c r="K72" s="27">
        <f>IF(AND(H72= "",I72= ""), 0, ROUND(ROUND(J72, 2) * ROUND(IF(I72="",H72,I72),  0), 2))</f>
        <v>0</v>
      </c>
      <c r="L72" s="8"/>
      <c r="N72" s="28">
        <v>0.2</v>
      </c>
      <c r="R72" s="8">
        <v>491</v>
      </c>
    </row>
    <row r="73" spans="1:18" ht="33.75" customHeight="1" x14ac:dyDescent="0.25">
      <c r="A73" s="8" t="s">
        <v>60</v>
      </c>
      <c r="B73" s="29"/>
      <c r="C73" s="29"/>
      <c r="D73" s="81" t="s">
        <v>119</v>
      </c>
      <c r="E73" s="81"/>
      <c r="F73" s="81"/>
      <c r="G73" s="81"/>
      <c r="H73" s="81"/>
      <c r="I73" s="81"/>
      <c r="J73" s="81"/>
      <c r="K73" s="29"/>
    </row>
    <row r="74" spans="1:18" hidden="1" x14ac:dyDescent="0.25">
      <c r="A74" s="8" t="s">
        <v>62</v>
      </c>
    </row>
    <row r="75" spans="1:18" ht="16.5" x14ac:dyDescent="0.25">
      <c r="A75" s="8">
        <v>9</v>
      </c>
      <c r="B75" s="23" t="s">
        <v>120</v>
      </c>
      <c r="C75" s="23"/>
      <c r="D75" s="79" t="s">
        <v>121</v>
      </c>
      <c r="E75" s="80"/>
      <c r="F75" s="80"/>
      <c r="G75" s="25" t="s">
        <v>17</v>
      </c>
      <c r="H75" s="26"/>
      <c r="I75" s="26"/>
      <c r="J75" s="27"/>
      <c r="K75" s="27">
        <f>IF(AND(H75= "",I75= ""), 0, ROUND(ROUND(J75, 2) * ROUND(IF(I75="",H75,I75),  0), 2))</f>
        <v>0</v>
      </c>
      <c r="L75" s="8"/>
      <c r="N75" s="28">
        <v>0.2</v>
      </c>
      <c r="R75" s="8">
        <v>491</v>
      </c>
    </row>
    <row r="76" spans="1:18" ht="191.25" customHeight="1" x14ac:dyDescent="0.25">
      <c r="A76" s="8" t="s">
        <v>60</v>
      </c>
      <c r="B76" s="29"/>
      <c r="C76" s="29"/>
      <c r="D76" s="81" t="s">
        <v>122</v>
      </c>
      <c r="E76" s="81"/>
      <c r="F76" s="81"/>
      <c r="G76" s="81"/>
      <c r="H76" s="81"/>
      <c r="I76" s="81"/>
      <c r="J76" s="81"/>
      <c r="K76" s="29"/>
    </row>
    <row r="77" spans="1:18" hidden="1" x14ac:dyDescent="0.25">
      <c r="A77" s="8" t="s">
        <v>62</v>
      </c>
    </row>
    <row r="78" spans="1:18" hidden="1" x14ac:dyDescent="0.25">
      <c r="A78" s="8" t="s">
        <v>74</v>
      </c>
    </row>
    <row r="79" spans="1:18" ht="16.5" x14ac:dyDescent="0.25">
      <c r="A79" s="8">
        <v>8</v>
      </c>
      <c r="B79" s="23" t="s">
        <v>123</v>
      </c>
      <c r="C79" s="23"/>
      <c r="D79" s="78" t="s">
        <v>124</v>
      </c>
      <c r="E79" s="78"/>
      <c r="F79" s="78"/>
      <c r="K79" s="24"/>
      <c r="L79" s="8"/>
    </row>
    <row r="80" spans="1:18" ht="16.5" x14ac:dyDescent="0.25">
      <c r="A80" s="8">
        <v>9</v>
      </c>
      <c r="B80" s="23" t="s">
        <v>125</v>
      </c>
      <c r="C80" s="23"/>
      <c r="D80" s="79" t="s">
        <v>126</v>
      </c>
      <c r="E80" s="80"/>
      <c r="F80" s="80"/>
      <c r="G80" s="25" t="s">
        <v>17</v>
      </c>
      <c r="H80" s="26"/>
      <c r="I80" s="26"/>
      <c r="J80" s="27"/>
      <c r="K80" s="27">
        <f>IF(AND(H80= "",I80= ""), 0, ROUND(ROUND(J80, 2) * ROUND(IF(I80="",H80,I80),  0), 2))</f>
        <v>0</v>
      </c>
      <c r="L80" s="8"/>
      <c r="N80" s="28">
        <v>0.2</v>
      </c>
      <c r="R80" s="8">
        <v>491</v>
      </c>
    </row>
    <row r="81" spans="1:18" ht="101.25" customHeight="1" x14ac:dyDescent="0.25">
      <c r="A81" s="8" t="s">
        <v>60</v>
      </c>
      <c r="B81" s="29"/>
      <c r="C81" s="29"/>
      <c r="D81" s="81" t="s">
        <v>127</v>
      </c>
      <c r="E81" s="81"/>
      <c r="F81" s="81"/>
      <c r="G81" s="81"/>
      <c r="H81" s="81"/>
      <c r="I81" s="81"/>
      <c r="J81" s="81"/>
      <c r="K81" s="29"/>
    </row>
    <row r="82" spans="1:18" hidden="1" x14ac:dyDescent="0.25">
      <c r="A82" s="8" t="s">
        <v>62</v>
      </c>
    </row>
    <row r="83" spans="1:18" ht="16.5" x14ac:dyDescent="0.25">
      <c r="A83" s="8">
        <v>9</v>
      </c>
      <c r="B83" s="23" t="s">
        <v>128</v>
      </c>
      <c r="C83" s="23"/>
      <c r="D83" s="79" t="s">
        <v>129</v>
      </c>
      <c r="E83" s="80"/>
      <c r="F83" s="80"/>
      <c r="G83" s="25" t="s">
        <v>17</v>
      </c>
      <c r="H83" s="26"/>
      <c r="I83" s="26"/>
      <c r="J83" s="27"/>
      <c r="K83" s="27">
        <f>IF(AND(H83= "",I83= ""), 0, ROUND(ROUND(J83, 2) * ROUND(IF(I83="",H83,I83),  0), 2))</f>
        <v>0</v>
      </c>
      <c r="L83" s="8"/>
      <c r="N83" s="28">
        <v>0.2</v>
      </c>
      <c r="R83" s="8">
        <v>491</v>
      </c>
    </row>
    <row r="84" spans="1:18" ht="409.5" customHeight="1" x14ac:dyDescent="0.25">
      <c r="A84" s="8" t="s">
        <v>60</v>
      </c>
      <c r="B84" s="29"/>
      <c r="C84" s="29"/>
      <c r="D84" s="81" t="s">
        <v>130</v>
      </c>
      <c r="E84" s="81"/>
      <c r="F84" s="81"/>
      <c r="G84" s="81"/>
      <c r="H84" s="81"/>
      <c r="I84" s="81"/>
      <c r="J84" s="81"/>
      <c r="K84" s="29"/>
    </row>
    <row r="85" spans="1:18" hidden="1" x14ac:dyDescent="0.25">
      <c r="A85" s="8" t="s">
        <v>62</v>
      </c>
    </row>
    <row r="86" spans="1:18" ht="16.5" x14ac:dyDescent="0.25">
      <c r="A86" s="8">
        <v>9</v>
      </c>
      <c r="B86" s="23" t="s">
        <v>131</v>
      </c>
      <c r="C86" s="23"/>
      <c r="D86" s="79" t="s">
        <v>132</v>
      </c>
      <c r="E86" s="80"/>
      <c r="F86" s="80"/>
      <c r="G86" s="25" t="s">
        <v>17</v>
      </c>
      <c r="H86" s="26"/>
      <c r="I86" s="26"/>
      <c r="J86" s="27"/>
      <c r="K86" s="27">
        <f>IF(AND(H86= "",I86= ""), 0, ROUND(ROUND(J86, 2) * ROUND(IF(I86="",H86,I86),  0), 2))</f>
        <v>0</v>
      </c>
      <c r="L86" s="8"/>
      <c r="N86" s="28">
        <v>0.2</v>
      </c>
      <c r="R86" s="8">
        <v>491</v>
      </c>
    </row>
    <row r="87" spans="1:18" ht="45" customHeight="1" x14ac:dyDescent="0.25">
      <c r="A87" s="8" t="s">
        <v>60</v>
      </c>
      <c r="B87" s="29"/>
      <c r="C87" s="29"/>
      <c r="D87" s="81" t="s">
        <v>133</v>
      </c>
      <c r="E87" s="81"/>
      <c r="F87" s="81"/>
      <c r="G87" s="81"/>
      <c r="H87" s="81"/>
      <c r="I87" s="81"/>
      <c r="J87" s="81"/>
      <c r="K87" s="29"/>
    </row>
    <row r="88" spans="1:18" hidden="1" x14ac:dyDescent="0.25">
      <c r="A88" s="8" t="s">
        <v>62</v>
      </c>
    </row>
    <row r="89" spans="1:18" ht="16.5" x14ac:dyDescent="0.25">
      <c r="A89" s="8">
        <v>9</v>
      </c>
      <c r="B89" s="23" t="s">
        <v>134</v>
      </c>
      <c r="C89" s="23"/>
      <c r="D89" s="79" t="s">
        <v>135</v>
      </c>
      <c r="E89" s="80"/>
      <c r="F89" s="80"/>
      <c r="G89" s="25" t="s">
        <v>17</v>
      </c>
      <c r="H89" s="26"/>
      <c r="I89" s="26"/>
      <c r="J89" s="27"/>
      <c r="K89" s="27">
        <f>IF(AND(H89= "",I89= ""), 0, ROUND(ROUND(J89, 2) * ROUND(IF(I89="",H89,I89),  0), 2))</f>
        <v>0</v>
      </c>
      <c r="L89" s="8"/>
      <c r="N89" s="28">
        <v>0.2</v>
      </c>
      <c r="R89" s="8">
        <v>491</v>
      </c>
    </row>
    <row r="90" spans="1:18" ht="56.25" customHeight="1" x14ac:dyDescent="0.25">
      <c r="A90" s="8" t="s">
        <v>60</v>
      </c>
      <c r="B90" s="29"/>
      <c r="C90" s="29"/>
      <c r="D90" s="81" t="s">
        <v>136</v>
      </c>
      <c r="E90" s="81"/>
      <c r="F90" s="81"/>
      <c r="G90" s="81"/>
      <c r="H90" s="81"/>
      <c r="I90" s="81"/>
      <c r="J90" s="81"/>
      <c r="K90" s="29"/>
    </row>
    <row r="91" spans="1:18" hidden="1" x14ac:dyDescent="0.25">
      <c r="A91" s="8" t="s">
        <v>62</v>
      </c>
    </row>
    <row r="92" spans="1:18" ht="16.5" x14ac:dyDescent="0.25">
      <c r="A92" s="8">
        <v>9</v>
      </c>
      <c r="B92" s="23" t="s">
        <v>137</v>
      </c>
      <c r="C92" s="23"/>
      <c r="D92" s="79" t="s">
        <v>138</v>
      </c>
      <c r="E92" s="80"/>
      <c r="F92" s="80"/>
      <c r="G92" s="25" t="s">
        <v>17</v>
      </c>
      <c r="H92" s="26"/>
      <c r="I92" s="26"/>
      <c r="J92" s="27"/>
      <c r="K92" s="27">
        <f>IF(AND(H92= "",I92= ""), 0, ROUND(ROUND(J92, 2) * ROUND(IF(I92="",H92,I92),  0), 2))</f>
        <v>0</v>
      </c>
      <c r="L92" s="8"/>
      <c r="N92" s="28">
        <v>0.2</v>
      </c>
      <c r="R92" s="8">
        <v>491</v>
      </c>
    </row>
    <row r="93" spans="1:18" ht="101.25" customHeight="1" x14ac:dyDescent="0.25">
      <c r="A93" s="8" t="s">
        <v>60</v>
      </c>
      <c r="B93" s="29"/>
      <c r="C93" s="29"/>
      <c r="D93" s="81" t="s">
        <v>139</v>
      </c>
      <c r="E93" s="81"/>
      <c r="F93" s="81"/>
      <c r="G93" s="81"/>
      <c r="H93" s="81"/>
      <c r="I93" s="81"/>
      <c r="J93" s="81"/>
      <c r="K93" s="29"/>
    </row>
    <row r="94" spans="1:18" hidden="1" x14ac:dyDescent="0.25">
      <c r="A94" s="8" t="s">
        <v>62</v>
      </c>
    </row>
    <row r="95" spans="1:18" ht="16.5" x14ac:dyDescent="0.25">
      <c r="A95" s="8">
        <v>9</v>
      </c>
      <c r="B95" s="23" t="s">
        <v>140</v>
      </c>
      <c r="C95" s="23"/>
      <c r="D95" s="79" t="s">
        <v>141</v>
      </c>
      <c r="E95" s="80"/>
      <c r="F95" s="80"/>
      <c r="G95" s="25" t="s">
        <v>17</v>
      </c>
      <c r="H95" s="26"/>
      <c r="I95" s="26"/>
      <c r="J95" s="27"/>
      <c r="K95" s="27">
        <f>IF(AND(H95= "",I95= ""), 0, ROUND(ROUND(J95, 2) * ROUND(IF(I95="",H95,I95),  0), 2))</f>
        <v>0</v>
      </c>
      <c r="L95" s="8"/>
      <c r="N95" s="28">
        <v>0.2</v>
      </c>
      <c r="R95" s="8">
        <v>491</v>
      </c>
    </row>
    <row r="96" spans="1:18" ht="101.25" customHeight="1" x14ac:dyDescent="0.25">
      <c r="A96" s="8" t="s">
        <v>60</v>
      </c>
      <c r="B96" s="29"/>
      <c r="C96" s="29"/>
      <c r="D96" s="81" t="s">
        <v>142</v>
      </c>
      <c r="E96" s="81"/>
      <c r="F96" s="81"/>
      <c r="G96" s="81"/>
      <c r="H96" s="81"/>
      <c r="I96" s="81"/>
      <c r="J96" s="81"/>
      <c r="K96" s="29"/>
    </row>
    <row r="97" spans="1:18" hidden="1" x14ac:dyDescent="0.25">
      <c r="A97" s="8" t="s">
        <v>62</v>
      </c>
    </row>
    <row r="98" spans="1:18" ht="16.5" x14ac:dyDescent="0.25">
      <c r="A98" s="8">
        <v>9</v>
      </c>
      <c r="B98" s="23" t="s">
        <v>143</v>
      </c>
      <c r="C98" s="23"/>
      <c r="D98" s="79" t="s">
        <v>144</v>
      </c>
      <c r="E98" s="80"/>
      <c r="F98" s="80"/>
      <c r="G98" s="25" t="s">
        <v>17</v>
      </c>
      <c r="H98" s="26"/>
      <c r="I98" s="26"/>
      <c r="J98" s="27"/>
      <c r="K98" s="27">
        <f>IF(AND(H98= "",I98= ""), 0, ROUND(ROUND(J98, 2) * ROUND(IF(I98="",H98,I98),  0), 2))</f>
        <v>0</v>
      </c>
      <c r="L98" s="8"/>
      <c r="N98" s="28">
        <v>0.2</v>
      </c>
      <c r="R98" s="8">
        <v>491</v>
      </c>
    </row>
    <row r="99" spans="1:18" ht="78.75" customHeight="1" x14ac:dyDescent="0.25">
      <c r="A99" s="8" t="s">
        <v>60</v>
      </c>
      <c r="B99" s="29"/>
      <c r="C99" s="29"/>
      <c r="D99" s="81" t="s">
        <v>145</v>
      </c>
      <c r="E99" s="81"/>
      <c r="F99" s="81"/>
      <c r="G99" s="81"/>
      <c r="H99" s="81"/>
      <c r="I99" s="81"/>
      <c r="J99" s="81"/>
      <c r="K99" s="29"/>
    </row>
    <row r="100" spans="1:18" hidden="1" x14ac:dyDescent="0.25">
      <c r="A100" s="8" t="s">
        <v>62</v>
      </c>
    </row>
    <row r="101" spans="1:18" ht="16.5" x14ac:dyDescent="0.25">
      <c r="A101" s="8">
        <v>9</v>
      </c>
      <c r="B101" s="23" t="s">
        <v>146</v>
      </c>
      <c r="C101" s="23"/>
      <c r="D101" s="79" t="s">
        <v>147</v>
      </c>
      <c r="E101" s="80"/>
      <c r="F101" s="80"/>
      <c r="G101" s="25" t="s">
        <v>17</v>
      </c>
      <c r="H101" s="26"/>
      <c r="I101" s="26"/>
      <c r="J101" s="27"/>
      <c r="K101" s="27">
        <f>IF(AND(H101= "",I101= ""), 0, ROUND(ROUND(J101, 2) * ROUND(IF(I101="",H101,I101),  0), 2))</f>
        <v>0</v>
      </c>
      <c r="L101" s="8"/>
      <c r="N101" s="28">
        <v>0.2</v>
      </c>
      <c r="R101" s="8">
        <v>491</v>
      </c>
    </row>
    <row r="102" spans="1:18" ht="112.5" customHeight="1" x14ac:dyDescent="0.25">
      <c r="A102" s="8" t="s">
        <v>60</v>
      </c>
      <c r="B102" s="29"/>
      <c r="C102" s="29"/>
      <c r="D102" s="81" t="s">
        <v>148</v>
      </c>
      <c r="E102" s="81"/>
      <c r="F102" s="81"/>
      <c r="G102" s="81"/>
      <c r="H102" s="81"/>
      <c r="I102" s="81"/>
      <c r="J102" s="81"/>
      <c r="K102" s="29"/>
    </row>
    <row r="103" spans="1:18" hidden="1" x14ac:dyDescent="0.25">
      <c r="A103" s="8" t="s">
        <v>62</v>
      </c>
    </row>
    <row r="104" spans="1:18" hidden="1" x14ac:dyDescent="0.25">
      <c r="A104" s="8" t="s">
        <v>74</v>
      </c>
    </row>
    <row r="105" spans="1:18" ht="16.5" x14ac:dyDescent="0.25">
      <c r="A105" s="8">
        <v>8</v>
      </c>
      <c r="B105" s="23" t="s">
        <v>149</v>
      </c>
      <c r="C105" s="23"/>
      <c r="D105" s="78" t="s">
        <v>150</v>
      </c>
      <c r="E105" s="78"/>
      <c r="F105" s="78"/>
      <c r="K105" s="24"/>
      <c r="L105" s="8"/>
    </row>
    <row r="106" spans="1:18" ht="16.5" x14ac:dyDescent="0.25">
      <c r="A106" s="8">
        <v>9</v>
      </c>
      <c r="B106" s="23" t="s">
        <v>151</v>
      </c>
      <c r="C106" s="23"/>
      <c r="D106" s="79" t="s">
        <v>121</v>
      </c>
      <c r="E106" s="80"/>
      <c r="F106" s="80"/>
      <c r="G106" s="25" t="s">
        <v>17</v>
      </c>
      <c r="H106" s="26"/>
      <c r="I106" s="26"/>
      <c r="J106" s="27"/>
      <c r="K106" s="27">
        <f>IF(AND(H106= "",I106= ""), 0, ROUND(ROUND(J106, 2) * ROUND(IF(I106="",H106,I106),  0), 2))</f>
        <v>0</v>
      </c>
      <c r="L106" s="8"/>
      <c r="N106" s="28">
        <v>0.2</v>
      </c>
      <c r="R106" s="8">
        <v>491</v>
      </c>
    </row>
    <row r="107" spans="1:18" ht="191.25" customHeight="1" x14ac:dyDescent="0.25">
      <c r="A107" s="8" t="s">
        <v>60</v>
      </c>
      <c r="B107" s="29"/>
      <c r="C107" s="29"/>
      <c r="D107" s="81" t="s">
        <v>152</v>
      </c>
      <c r="E107" s="81"/>
      <c r="F107" s="81"/>
      <c r="G107" s="81"/>
      <c r="H107" s="81"/>
      <c r="I107" s="81"/>
      <c r="J107" s="81"/>
      <c r="K107" s="29"/>
    </row>
    <row r="108" spans="1:18" hidden="1" x14ac:dyDescent="0.25">
      <c r="A108" s="8" t="s">
        <v>62</v>
      </c>
    </row>
    <row r="109" spans="1:18" ht="16.5" x14ac:dyDescent="0.25">
      <c r="A109" s="8">
        <v>9</v>
      </c>
      <c r="B109" s="23" t="s">
        <v>153</v>
      </c>
      <c r="C109" s="23"/>
      <c r="D109" s="79" t="s">
        <v>126</v>
      </c>
      <c r="E109" s="80"/>
      <c r="F109" s="80"/>
      <c r="G109" s="25" t="s">
        <v>17</v>
      </c>
      <c r="H109" s="26"/>
      <c r="I109" s="26"/>
      <c r="J109" s="27"/>
      <c r="K109" s="27">
        <f>IF(AND(H109= "",I109= ""), 0, ROUND(ROUND(J109, 2) * ROUND(IF(I109="",H109,I109),  0), 2))</f>
        <v>0</v>
      </c>
      <c r="L109" s="8"/>
      <c r="N109" s="28">
        <v>0.2</v>
      </c>
      <c r="R109" s="8">
        <v>491</v>
      </c>
    </row>
    <row r="110" spans="1:18" ht="101.25" customHeight="1" x14ac:dyDescent="0.25">
      <c r="A110" s="8" t="s">
        <v>60</v>
      </c>
      <c r="B110" s="29"/>
      <c r="C110" s="29"/>
      <c r="D110" s="81" t="s">
        <v>154</v>
      </c>
      <c r="E110" s="81"/>
      <c r="F110" s="81"/>
      <c r="G110" s="81"/>
      <c r="H110" s="81"/>
      <c r="I110" s="81"/>
      <c r="J110" s="81"/>
      <c r="K110" s="29"/>
    </row>
    <row r="111" spans="1:18" hidden="1" x14ac:dyDescent="0.25">
      <c r="A111" s="8" t="s">
        <v>62</v>
      </c>
    </row>
    <row r="112" spans="1:18" ht="16.5" x14ac:dyDescent="0.25">
      <c r="A112" s="8">
        <v>9</v>
      </c>
      <c r="B112" s="23" t="s">
        <v>155</v>
      </c>
      <c r="C112" s="23"/>
      <c r="D112" s="79" t="s">
        <v>129</v>
      </c>
      <c r="E112" s="80"/>
      <c r="F112" s="80"/>
      <c r="G112" s="25" t="s">
        <v>17</v>
      </c>
      <c r="H112" s="26"/>
      <c r="I112" s="26"/>
      <c r="J112" s="27"/>
      <c r="K112" s="27">
        <f>IF(AND(H112= "",I112= ""), 0, ROUND(ROUND(J112, 2) * ROUND(IF(I112="",H112,I112),  0), 2))</f>
        <v>0</v>
      </c>
      <c r="L112" s="8"/>
      <c r="N112" s="28">
        <v>0.2</v>
      </c>
      <c r="R112" s="8">
        <v>491</v>
      </c>
    </row>
    <row r="113" spans="1:18" ht="409.5" customHeight="1" x14ac:dyDescent="0.25">
      <c r="A113" s="8" t="s">
        <v>60</v>
      </c>
      <c r="B113" s="29"/>
      <c r="C113" s="29"/>
      <c r="D113" s="81" t="s">
        <v>156</v>
      </c>
      <c r="E113" s="81"/>
      <c r="F113" s="81"/>
      <c r="G113" s="81"/>
      <c r="H113" s="81"/>
      <c r="I113" s="81"/>
      <c r="J113" s="81"/>
      <c r="K113" s="29"/>
    </row>
    <row r="114" spans="1:18" hidden="1" x14ac:dyDescent="0.25">
      <c r="A114" s="8" t="s">
        <v>62</v>
      </c>
    </row>
    <row r="115" spans="1:18" ht="16.5" x14ac:dyDescent="0.25">
      <c r="A115" s="8">
        <v>9</v>
      </c>
      <c r="B115" s="23" t="s">
        <v>157</v>
      </c>
      <c r="C115" s="23"/>
      <c r="D115" s="79" t="s">
        <v>132</v>
      </c>
      <c r="E115" s="80"/>
      <c r="F115" s="80"/>
      <c r="G115" s="25" t="s">
        <v>17</v>
      </c>
      <c r="H115" s="26"/>
      <c r="I115" s="26"/>
      <c r="J115" s="27"/>
      <c r="K115" s="27">
        <f>IF(AND(H115= "",I115= ""), 0, ROUND(ROUND(J115, 2) * ROUND(IF(I115="",H115,I115),  0), 2))</f>
        <v>0</v>
      </c>
      <c r="L115" s="8"/>
      <c r="N115" s="28">
        <v>0.2</v>
      </c>
      <c r="R115" s="8">
        <v>491</v>
      </c>
    </row>
    <row r="116" spans="1:18" ht="45" customHeight="1" x14ac:dyDescent="0.25">
      <c r="A116" s="8" t="s">
        <v>60</v>
      </c>
      <c r="B116" s="29"/>
      <c r="C116" s="29"/>
      <c r="D116" s="81" t="s">
        <v>158</v>
      </c>
      <c r="E116" s="81"/>
      <c r="F116" s="81"/>
      <c r="G116" s="81"/>
      <c r="H116" s="81"/>
      <c r="I116" s="81"/>
      <c r="J116" s="81"/>
      <c r="K116" s="29"/>
    </row>
    <row r="117" spans="1:18" hidden="1" x14ac:dyDescent="0.25">
      <c r="A117" s="8" t="s">
        <v>62</v>
      </c>
    </row>
    <row r="118" spans="1:18" ht="16.5" x14ac:dyDescent="0.25">
      <c r="A118" s="8">
        <v>9</v>
      </c>
      <c r="B118" s="23" t="s">
        <v>159</v>
      </c>
      <c r="C118" s="23"/>
      <c r="D118" s="79" t="s">
        <v>135</v>
      </c>
      <c r="E118" s="80"/>
      <c r="F118" s="80"/>
      <c r="G118" s="25" t="s">
        <v>17</v>
      </c>
      <c r="H118" s="26"/>
      <c r="I118" s="26"/>
      <c r="J118" s="27"/>
      <c r="K118" s="27">
        <f>IF(AND(H118= "",I118= ""), 0, ROUND(ROUND(J118, 2) * ROUND(IF(I118="",H118,I118),  0), 2))</f>
        <v>0</v>
      </c>
      <c r="L118" s="8"/>
      <c r="N118" s="28">
        <v>0.2</v>
      </c>
      <c r="R118" s="8">
        <v>491</v>
      </c>
    </row>
    <row r="119" spans="1:18" ht="56.25" customHeight="1" x14ac:dyDescent="0.25">
      <c r="A119" s="8" t="s">
        <v>60</v>
      </c>
      <c r="B119" s="29"/>
      <c r="C119" s="29"/>
      <c r="D119" s="81" t="s">
        <v>160</v>
      </c>
      <c r="E119" s="81"/>
      <c r="F119" s="81"/>
      <c r="G119" s="81"/>
      <c r="H119" s="81"/>
      <c r="I119" s="81"/>
      <c r="J119" s="81"/>
      <c r="K119" s="29"/>
    </row>
    <row r="120" spans="1:18" hidden="1" x14ac:dyDescent="0.25">
      <c r="A120" s="8" t="s">
        <v>62</v>
      </c>
    </row>
    <row r="121" spans="1:18" ht="16.5" x14ac:dyDescent="0.25">
      <c r="A121" s="8">
        <v>9</v>
      </c>
      <c r="B121" s="23" t="s">
        <v>161</v>
      </c>
      <c r="C121" s="23"/>
      <c r="D121" s="79" t="s">
        <v>138</v>
      </c>
      <c r="E121" s="80"/>
      <c r="F121" s="80"/>
      <c r="G121" s="25" t="s">
        <v>17</v>
      </c>
      <c r="H121" s="26"/>
      <c r="I121" s="26"/>
      <c r="J121" s="27"/>
      <c r="K121" s="27">
        <f>IF(AND(H121= "",I121= ""), 0, ROUND(ROUND(J121, 2) * ROUND(IF(I121="",H121,I121),  0), 2))</f>
        <v>0</v>
      </c>
      <c r="L121" s="8"/>
      <c r="N121" s="28">
        <v>0.2</v>
      </c>
      <c r="R121" s="8">
        <v>491</v>
      </c>
    </row>
    <row r="122" spans="1:18" ht="101.25" customHeight="1" x14ac:dyDescent="0.25">
      <c r="A122" s="8" t="s">
        <v>60</v>
      </c>
      <c r="B122" s="29"/>
      <c r="C122" s="29"/>
      <c r="D122" s="81" t="s">
        <v>162</v>
      </c>
      <c r="E122" s="81"/>
      <c r="F122" s="81"/>
      <c r="G122" s="81"/>
      <c r="H122" s="81"/>
      <c r="I122" s="81"/>
      <c r="J122" s="81"/>
      <c r="K122" s="29"/>
    </row>
    <row r="123" spans="1:18" hidden="1" x14ac:dyDescent="0.25">
      <c r="A123" s="8" t="s">
        <v>62</v>
      </c>
    </row>
    <row r="124" spans="1:18" ht="16.5" x14ac:dyDescent="0.25">
      <c r="A124" s="8">
        <v>9</v>
      </c>
      <c r="B124" s="23" t="s">
        <v>163</v>
      </c>
      <c r="C124" s="23"/>
      <c r="D124" s="79" t="s">
        <v>141</v>
      </c>
      <c r="E124" s="80"/>
      <c r="F124" s="80"/>
      <c r="G124" s="25" t="s">
        <v>17</v>
      </c>
      <c r="H124" s="26"/>
      <c r="I124" s="26"/>
      <c r="J124" s="27"/>
      <c r="K124" s="27">
        <f>IF(AND(H124= "",I124= ""), 0, ROUND(ROUND(J124, 2) * ROUND(IF(I124="",H124,I124),  0), 2))</f>
        <v>0</v>
      </c>
      <c r="L124" s="8"/>
      <c r="N124" s="28">
        <v>0.2</v>
      </c>
      <c r="R124" s="8">
        <v>491</v>
      </c>
    </row>
    <row r="125" spans="1:18" ht="101.25" customHeight="1" x14ac:dyDescent="0.25">
      <c r="A125" s="8" t="s">
        <v>60</v>
      </c>
      <c r="B125" s="29"/>
      <c r="C125" s="29"/>
      <c r="D125" s="81" t="s">
        <v>164</v>
      </c>
      <c r="E125" s="81"/>
      <c r="F125" s="81"/>
      <c r="G125" s="81"/>
      <c r="H125" s="81"/>
      <c r="I125" s="81"/>
      <c r="J125" s="81"/>
      <c r="K125" s="29"/>
    </row>
    <row r="126" spans="1:18" hidden="1" x14ac:dyDescent="0.25">
      <c r="A126" s="8" t="s">
        <v>62</v>
      </c>
    </row>
    <row r="127" spans="1:18" ht="16.5" x14ac:dyDescent="0.25">
      <c r="A127" s="8">
        <v>9</v>
      </c>
      <c r="B127" s="23" t="s">
        <v>165</v>
      </c>
      <c r="C127" s="23"/>
      <c r="D127" s="79" t="s">
        <v>144</v>
      </c>
      <c r="E127" s="80"/>
      <c r="F127" s="80"/>
      <c r="G127" s="25" t="s">
        <v>17</v>
      </c>
      <c r="H127" s="26"/>
      <c r="I127" s="26"/>
      <c r="J127" s="27"/>
      <c r="K127" s="27">
        <f>IF(AND(H127= "",I127= ""), 0, ROUND(ROUND(J127, 2) * ROUND(IF(I127="",H127,I127),  0), 2))</f>
        <v>0</v>
      </c>
      <c r="L127" s="8"/>
      <c r="N127" s="28">
        <v>0.2</v>
      </c>
      <c r="R127" s="8">
        <v>491</v>
      </c>
    </row>
    <row r="128" spans="1:18" ht="78.75" customHeight="1" x14ac:dyDescent="0.25">
      <c r="A128" s="8" t="s">
        <v>60</v>
      </c>
      <c r="B128" s="29"/>
      <c r="C128" s="29"/>
      <c r="D128" s="81" t="s">
        <v>166</v>
      </c>
      <c r="E128" s="81"/>
      <c r="F128" s="81"/>
      <c r="G128" s="81"/>
      <c r="H128" s="81"/>
      <c r="I128" s="81"/>
      <c r="J128" s="81"/>
      <c r="K128" s="29"/>
    </row>
    <row r="129" spans="1:18" hidden="1" x14ac:dyDescent="0.25">
      <c r="A129" s="8" t="s">
        <v>62</v>
      </c>
    </row>
    <row r="130" spans="1:18" ht="16.5" x14ac:dyDescent="0.25">
      <c r="A130" s="8">
        <v>9</v>
      </c>
      <c r="B130" s="23" t="s">
        <v>167</v>
      </c>
      <c r="C130" s="23"/>
      <c r="D130" s="79" t="s">
        <v>147</v>
      </c>
      <c r="E130" s="80"/>
      <c r="F130" s="80"/>
      <c r="G130" s="25" t="s">
        <v>17</v>
      </c>
      <c r="H130" s="26"/>
      <c r="I130" s="26"/>
      <c r="J130" s="27"/>
      <c r="K130" s="27">
        <f>IF(AND(H130= "",I130= ""), 0, ROUND(ROUND(J130, 2) * ROUND(IF(I130="",H130,I130),  0), 2))</f>
        <v>0</v>
      </c>
      <c r="L130" s="8"/>
      <c r="N130" s="28">
        <v>0.2</v>
      </c>
      <c r="R130" s="8">
        <v>491</v>
      </c>
    </row>
    <row r="131" spans="1:18" ht="112.5" customHeight="1" x14ac:dyDescent="0.25">
      <c r="A131" s="8" t="s">
        <v>60</v>
      </c>
      <c r="B131" s="29"/>
      <c r="C131" s="29"/>
      <c r="D131" s="81" t="s">
        <v>168</v>
      </c>
      <c r="E131" s="81"/>
      <c r="F131" s="81"/>
      <c r="G131" s="81"/>
      <c r="H131" s="81"/>
      <c r="I131" s="81"/>
      <c r="J131" s="81"/>
      <c r="K131" s="29"/>
    </row>
    <row r="132" spans="1:18" hidden="1" x14ac:dyDescent="0.25">
      <c r="A132" s="8" t="s">
        <v>62</v>
      </c>
    </row>
    <row r="133" spans="1:18" hidden="1" x14ac:dyDescent="0.25">
      <c r="A133" s="8" t="s">
        <v>74</v>
      </c>
    </row>
    <row r="134" spans="1:18" hidden="1" x14ac:dyDescent="0.25">
      <c r="A134" s="8" t="s">
        <v>112</v>
      </c>
    </row>
    <row r="135" spans="1:18" x14ac:dyDescent="0.25">
      <c r="A135" s="8">
        <v>4</v>
      </c>
      <c r="B135" s="18" t="s">
        <v>169</v>
      </c>
      <c r="C135" s="18"/>
      <c r="D135" s="77" t="s">
        <v>170</v>
      </c>
      <c r="E135" s="77"/>
      <c r="F135" s="77"/>
      <c r="G135" s="21"/>
      <c r="H135" s="21"/>
      <c r="I135" s="21"/>
      <c r="J135" s="21"/>
      <c r="K135" s="22"/>
      <c r="L135" s="8"/>
    </row>
    <row r="136" spans="1:18" x14ac:dyDescent="0.25">
      <c r="A136" s="8">
        <v>9</v>
      </c>
      <c r="B136" s="23" t="s">
        <v>171</v>
      </c>
      <c r="C136" s="23"/>
      <c r="D136" s="79" t="s">
        <v>172</v>
      </c>
      <c r="E136" s="80"/>
      <c r="F136" s="80"/>
      <c r="G136" s="25" t="s">
        <v>173</v>
      </c>
      <c r="H136" s="30"/>
      <c r="I136" s="30"/>
      <c r="J136" s="27"/>
      <c r="K136" s="27">
        <f>IF(AND(H136= "",I136= ""), 0, ROUND(ROUND(J136, 2) * ROUND(IF(I136="",H136,I136),  2), 2))</f>
        <v>0</v>
      </c>
      <c r="L136" s="8"/>
      <c r="N136" s="28">
        <v>0.2</v>
      </c>
      <c r="R136" s="8">
        <v>491</v>
      </c>
    </row>
    <row r="137" spans="1:18" ht="45" customHeight="1" x14ac:dyDescent="0.25">
      <c r="A137" s="8" t="s">
        <v>60</v>
      </c>
      <c r="B137" s="29"/>
      <c r="C137" s="29"/>
      <c r="D137" s="81" t="s">
        <v>174</v>
      </c>
      <c r="E137" s="81"/>
      <c r="F137" s="81"/>
      <c r="G137" s="81"/>
      <c r="H137" s="81"/>
      <c r="I137" s="81"/>
      <c r="J137" s="81"/>
      <c r="K137" s="29"/>
    </row>
    <row r="138" spans="1:18" hidden="1" x14ac:dyDescent="0.25">
      <c r="A138" s="8" t="s">
        <v>62</v>
      </c>
    </row>
    <row r="139" spans="1:18" hidden="1" x14ac:dyDescent="0.25">
      <c r="A139" s="8" t="s">
        <v>112</v>
      </c>
    </row>
    <row r="140" spans="1:18" x14ac:dyDescent="0.25">
      <c r="A140" s="8">
        <v>4</v>
      </c>
      <c r="B140" s="18" t="s">
        <v>175</v>
      </c>
      <c r="C140" s="18"/>
      <c r="D140" s="77" t="s">
        <v>176</v>
      </c>
      <c r="E140" s="77"/>
      <c r="F140" s="77"/>
      <c r="G140" s="21"/>
      <c r="H140" s="21"/>
      <c r="I140" s="21"/>
      <c r="J140" s="21"/>
      <c r="K140" s="22"/>
      <c r="L140" s="8"/>
    </row>
    <row r="141" spans="1:18" x14ac:dyDescent="0.25">
      <c r="A141" s="8">
        <v>9</v>
      </c>
      <c r="B141" s="23" t="s">
        <v>177</v>
      </c>
      <c r="C141" s="23"/>
      <c r="D141" s="79" t="s">
        <v>178</v>
      </c>
      <c r="E141" s="80"/>
      <c r="F141" s="80"/>
      <c r="G141" s="25" t="s">
        <v>17</v>
      </c>
      <c r="H141" s="26"/>
      <c r="I141" s="26"/>
      <c r="J141" s="27"/>
      <c r="K141" s="27">
        <f>IF(AND(H141= "",I141= ""), 0, ROUND(ROUND(J141, 2) * ROUND(IF(I141="",H141,I141),  0), 2))</f>
        <v>0</v>
      </c>
      <c r="L141" s="8"/>
      <c r="N141" s="28">
        <v>0.2</v>
      </c>
      <c r="R141" s="8">
        <v>491</v>
      </c>
    </row>
    <row r="142" spans="1:18" ht="33.75" customHeight="1" x14ac:dyDescent="0.25">
      <c r="A142" s="8" t="s">
        <v>60</v>
      </c>
      <c r="B142" s="29"/>
      <c r="C142" s="29"/>
      <c r="D142" s="81" t="s">
        <v>179</v>
      </c>
      <c r="E142" s="81"/>
      <c r="F142" s="81"/>
      <c r="G142" s="81"/>
      <c r="H142" s="81"/>
      <c r="I142" s="81"/>
      <c r="J142" s="81"/>
      <c r="K142" s="29"/>
    </row>
    <row r="143" spans="1:18" hidden="1" x14ac:dyDescent="0.25">
      <c r="A143" s="8" t="s">
        <v>62</v>
      </c>
    </row>
    <row r="144" spans="1:18" ht="16.5" x14ac:dyDescent="0.25">
      <c r="A144" s="8">
        <v>9</v>
      </c>
      <c r="B144" s="23" t="s">
        <v>180</v>
      </c>
      <c r="C144" s="23"/>
      <c r="D144" s="79" t="s">
        <v>181</v>
      </c>
      <c r="E144" s="80"/>
      <c r="F144" s="80"/>
      <c r="G144" s="25" t="s">
        <v>17</v>
      </c>
      <c r="H144" s="26"/>
      <c r="I144" s="26"/>
      <c r="J144" s="27"/>
      <c r="K144" s="27">
        <f>IF(AND(H144= "",I144= ""), 0, ROUND(ROUND(J144, 2) * ROUND(IF(I144="",H144,I144),  0), 2))</f>
        <v>0</v>
      </c>
      <c r="L144" s="8"/>
      <c r="N144" s="28">
        <v>0.2</v>
      </c>
      <c r="R144" s="8">
        <v>491</v>
      </c>
    </row>
    <row r="145" spans="1:18" ht="33.75" customHeight="1" x14ac:dyDescent="0.25">
      <c r="A145" s="8" t="s">
        <v>60</v>
      </c>
      <c r="B145" s="29"/>
      <c r="C145" s="29"/>
      <c r="D145" s="81" t="s">
        <v>179</v>
      </c>
      <c r="E145" s="81"/>
      <c r="F145" s="81"/>
      <c r="G145" s="81"/>
      <c r="H145" s="81"/>
      <c r="I145" s="81"/>
      <c r="J145" s="81"/>
      <c r="K145" s="29"/>
    </row>
    <row r="146" spans="1:18" hidden="1" x14ac:dyDescent="0.25">
      <c r="A146" s="8" t="s">
        <v>62</v>
      </c>
    </row>
    <row r="147" spans="1:18" ht="16.5" x14ac:dyDescent="0.25">
      <c r="A147" s="8">
        <v>9</v>
      </c>
      <c r="B147" s="23" t="s">
        <v>182</v>
      </c>
      <c r="C147" s="23"/>
      <c r="D147" s="79" t="s">
        <v>183</v>
      </c>
      <c r="E147" s="80"/>
      <c r="F147" s="80"/>
      <c r="G147" s="25" t="s">
        <v>17</v>
      </c>
      <c r="H147" s="26"/>
      <c r="I147" s="26"/>
      <c r="J147" s="27"/>
      <c r="K147" s="27">
        <f>IF(AND(H147= "",I147= ""), 0, ROUND(ROUND(J147, 2) * ROUND(IF(I147="",H147,I147),  0), 2))</f>
        <v>0</v>
      </c>
      <c r="L147" s="8"/>
      <c r="N147" s="28">
        <v>0.2</v>
      </c>
      <c r="R147" s="8">
        <v>491</v>
      </c>
    </row>
    <row r="148" spans="1:18" ht="33.75" customHeight="1" x14ac:dyDescent="0.25">
      <c r="A148" s="8" t="s">
        <v>60</v>
      </c>
      <c r="B148" s="29"/>
      <c r="C148" s="29"/>
      <c r="D148" s="81" t="s">
        <v>184</v>
      </c>
      <c r="E148" s="81"/>
      <c r="F148" s="81"/>
      <c r="G148" s="81"/>
      <c r="H148" s="81"/>
      <c r="I148" s="81"/>
      <c r="J148" s="81"/>
      <c r="K148" s="29"/>
    </row>
    <row r="149" spans="1:18" hidden="1" x14ac:dyDescent="0.25">
      <c r="A149" s="8" t="s">
        <v>62</v>
      </c>
    </row>
    <row r="150" spans="1:18" ht="16.5" x14ac:dyDescent="0.25">
      <c r="A150" s="8">
        <v>9</v>
      </c>
      <c r="B150" s="23" t="s">
        <v>185</v>
      </c>
      <c r="C150" s="23"/>
      <c r="D150" s="79" t="s">
        <v>186</v>
      </c>
      <c r="E150" s="80"/>
      <c r="F150" s="80"/>
      <c r="G150" s="25" t="s">
        <v>17</v>
      </c>
      <c r="H150" s="26"/>
      <c r="I150" s="26"/>
      <c r="J150" s="27"/>
      <c r="K150" s="27">
        <f>IF(AND(H150= "",I150= ""), 0, ROUND(ROUND(J150, 2) * ROUND(IF(I150="",H150,I150),  0), 2))</f>
        <v>0</v>
      </c>
      <c r="L150" s="8"/>
      <c r="N150" s="28">
        <v>0.2</v>
      </c>
      <c r="R150" s="8">
        <v>491</v>
      </c>
    </row>
    <row r="151" spans="1:18" ht="22.5" customHeight="1" x14ac:dyDescent="0.25">
      <c r="A151" s="8" t="s">
        <v>60</v>
      </c>
      <c r="B151" s="29"/>
      <c r="C151" s="29"/>
      <c r="D151" s="81" t="s">
        <v>187</v>
      </c>
      <c r="E151" s="81"/>
      <c r="F151" s="81"/>
      <c r="G151" s="81"/>
      <c r="H151" s="81"/>
      <c r="I151" s="81"/>
      <c r="J151" s="81"/>
      <c r="K151" s="29"/>
    </row>
    <row r="152" spans="1:18" hidden="1" x14ac:dyDescent="0.25">
      <c r="A152" s="8" t="s">
        <v>62</v>
      </c>
    </row>
    <row r="153" spans="1:18" ht="16.5" x14ac:dyDescent="0.25">
      <c r="A153" s="8">
        <v>9</v>
      </c>
      <c r="B153" s="23" t="s">
        <v>188</v>
      </c>
      <c r="C153" s="23"/>
      <c r="D153" s="79" t="s">
        <v>189</v>
      </c>
      <c r="E153" s="80"/>
      <c r="F153" s="80"/>
      <c r="G153" s="25" t="s">
        <v>17</v>
      </c>
      <c r="H153" s="26"/>
      <c r="I153" s="26"/>
      <c r="J153" s="27"/>
      <c r="K153" s="27">
        <f>IF(AND(H153= "",I153= ""), 0, ROUND(ROUND(J153, 2) * ROUND(IF(I153="",H153,I153),  0), 2))</f>
        <v>0</v>
      </c>
      <c r="L153" s="8"/>
      <c r="N153" s="28">
        <v>0.2</v>
      </c>
      <c r="R153" s="8">
        <v>491</v>
      </c>
    </row>
    <row r="154" spans="1:18" ht="33.75" customHeight="1" x14ac:dyDescent="0.25">
      <c r="A154" s="8" t="s">
        <v>60</v>
      </c>
      <c r="B154" s="29"/>
      <c r="C154" s="29"/>
      <c r="D154" s="81" t="s">
        <v>190</v>
      </c>
      <c r="E154" s="81"/>
      <c r="F154" s="81"/>
      <c r="G154" s="81"/>
      <c r="H154" s="81"/>
      <c r="I154" s="81"/>
      <c r="J154" s="81"/>
      <c r="K154" s="29"/>
    </row>
    <row r="155" spans="1:18" hidden="1" x14ac:dyDescent="0.25">
      <c r="A155" s="8" t="s">
        <v>62</v>
      </c>
    </row>
    <row r="156" spans="1:18" hidden="1" x14ac:dyDescent="0.25">
      <c r="A156" s="8" t="s">
        <v>112</v>
      </c>
    </row>
    <row r="157" spans="1:18" x14ac:dyDescent="0.25">
      <c r="A157" s="8">
        <v>4</v>
      </c>
      <c r="B157" s="18" t="s">
        <v>191</v>
      </c>
      <c r="C157" s="18"/>
      <c r="D157" s="77" t="s">
        <v>192</v>
      </c>
      <c r="E157" s="77"/>
      <c r="F157" s="77"/>
      <c r="G157" s="21"/>
      <c r="H157" s="21"/>
      <c r="I157" s="21"/>
      <c r="J157" s="21"/>
      <c r="K157" s="22"/>
      <c r="L157" s="8"/>
    </row>
    <row r="158" spans="1:18" x14ac:dyDescent="0.25">
      <c r="A158" s="8">
        <v>8</v>
      </c>
      <c r="B158" s="23" t="s">
        <v>193</v>
      </c>
      <c r="C158" s="23"/>
      <c r="D158" s="78" t="s">
        <v>194</v>
      </c>
      <c r="E158" s="78"/>
      <c r="F158" s="78"/>
      <c r="K158" s="24"/>
      <c r="L158" s="8"/>
    </row>
    <row r="159" spans="1:18" ht="16.5" x14ac:dyDescent="0.25">
      <c r="A159" s="8">
        <v>9</v>
      </c>
      <c r="B159" s="23" t="s">
        <v>195</v>
      </c>
      <c r="C159" s="23"/>
      <c r="D159" s="79" t="s">
        <v>196</v>
      </c>
      <c r="E159" s="80"/>
      <c r="F159" s="80"/>
      <c r="G159" s="25" t="s">
        <v>17</v>
      </c>
      <c r="H159" s="26"/>
      <c r="I159" s="26"/>
      <c r="J159" s="27"/>
      <c r="K159" s="27">
        <f>IF(AND(H159= "",I159= ""), 0, ROUND(ROUND(J159, 2) * ROUND(IF(I159="",H159,I159),  0), 2))</f>
        <v>0</v>
      </c>
      <c r="L159" s="8"/>
      <c r="N159" s="28">
        <v>0.2</v>
      </c>
      <c r="R159" s="8">
        <v>491</v>
      </c>
    </row>
    <row r="160" spans="1:18" ht="45" customHeight="1" x14ac:dyDescent="0.25">
      <c r="A160" s="8" t="s">
        <v>60</v>
      </c>
      <c r="B160" s="29"/>
      <c r="C160" s="29"/>
      <c r="D160" s="81" t="s">
        <v>197</v>
      </c>
      <c r="E160" s="81"/>
      <c r="F160" s="81"/>
      <c r="G160" s="81"/>
      <c r="H160" s="81"/>
      <c r="I160" s="81"/>
      <c r="J160" s="81"/>
      <c r="K160" s="29"/>
    </row>
    <row r="161" spans="1:18" hidden="1" x14ac:dyDescent="0.25">
      <c r="A161" s="8" t="s">
        <v>62</v>
      </c>
    </row>
    <row r="162" spans="1:18" ht="16.5" x14ac:dyDescent="0.25">
      <c r="A162" s="8">
        <v>9</v>
      </c>
      <c r="B162" s="23" t="s">
        <v>198</v>
      </c>
      <c r="C162" s="23"/>
      <c r="D162" s="79" t="s">
        <v>199</v>
      </c>
      <c r="E162" s="80"/>
      <c r="F162" s="80"/>
      <c r="G162" s="25" t="s">
        <v>17</v>
      </c>
      <c r="H162" s="26"/>
      <c r="I162" s="26"/>
      <c r="J162" s="27"/>
      <c r="K162" s="27">
        <f>IF(AND(H162= "",I162= ""), 0, ROUND(ROUND(J162, 2) * ROUND(IF(I162="",H162,I162),  0), 2))</f>
        <v>0</v>
      </c>
      <c r="L162" s="8"/>
      <c r="N162" s="28">
        <v>0.2</v>
      </c>
      <c r="R162" s="8">
        <v>491</v>
      </c>
    </row>
    <row r="163" spans="1:18" ht="45" customHeight="1" x14ac:dyDescent="0.25">
      <c r="A163" s="8" t="s">
        <v>60</v>
      </c>
      <c r="B163" s="29"/>
      <c r="C163" s="29"/>
      <c r="D163" s="81" t="s">
        <v>197</v>
      </c>
      <c r="E163" s="81"/>
      <c r="F163" s="81"/>
      <c r="G163" s="81"/>
      <c r="H163" s="81"/>
      <c r="I163" s="81"/>
      <c r="J163" s="81"/>
      <c r="K163" s="29"/>
    </row>
    <row r="164" spans="1:18" hidden="1" x14ac:dyDescent="0.25">
      <c r="A164" s="8" t="s">
        <v>62</v>
      </c>
    </row>
    <row r="165" spans="1:18" ht="16.5" x14ac:dyDescent="0.25">
      <c r="A165" s="8">
        <v>9</v>
      </c>
      <c r="B165" s="23" t="s">
        <v>200</v>
      </c>
      <c r="C165" s="23"/>
      <c r="D165" s="79" t="s">
        <v>201</v>
      </c>
      <c r="E165" s="80"/>
      <c r="F165" s="80"/>
      <c r="G165" s="25" t="s">
        <v>16</v>
      </c>
      <c r="H165" s="30"/>
      <c r="I165" s="30"/>
      <c r="J165" s="27"/>
      <c r="K165" s="27">
        <f>IF(AND(H165= "",I165= ""), 0, ROUND(ROUND(J165, 2) * ROUND(IF(I165="",H165,I165),  2), 2))</f>
        <v>0</v>
      </c>
      <c r="L165" s="8"/>
      <c r="N165" s="28">
        <v>0.2</v>
      </c>
      <c r="R165" s="8">
        <v>491</v>
      </c>
    </row>
    <row r="166" spans="1:18" ht="33.75" customHeight="1" x14ac:dyDescent="0.25">
      <c r="A166" s="8" t="s">
        <v>60</v>
      </c>
      <c r="B166" s="29"/>
      <c r="C166" s="29"/>
      <c r="D166" s="81" t="s">
        <v>202</v>
      </c>
      <c r="E166" s="81"/>
      <c r="F166" s="81"/>
      <c r="G166" s="81"/>
      <c r="H166" s="81"/>
      <c r="I166" s="81"/>
      <c r="J166" s="81"/>
      <c r="K166" s="29"/>
    </row>
    <row r="167" spans="1:18" hidden="1" x14ac:dyDescent="0.25">
      <c r="A167" s="8" t="s">
        <v>62</v>
      </c>
    </row>
    <row r="168" spans="1:18" hidden="1" x14ac:dyDescent="0.25">
      <c r="A168" s="8" t="s">
        <v>74</v>
      </c>
    </row>
    <row r="169" spans="1:18" ht="16.5" x14ac:dyDescent="0.25">
      <c r="A169" s="8">
        <v>9</v>
      </c>
      <c r="B169" s="23" t="s">
        <v>203</v>
      </c>
      <c r="C169" s="23"/>
      <c r="D169" s="79" t="s">
        <v>204</v>
      </c>
      <c r="E169" s="80"/>
      <c r="F169" s="80"/>
      <c r="G169" s="25" t="s">
        <v>17</v>
      </c>
      <c r="H169" s="26"/>
      <c r="I169" s="26"/>
      <c r="J169" s="27"/>
      <c r="K169" s="27">
        <f>IF(AND(H169= "",I169= ""), 0, ROUND(ROUND(J169, 2) * ROUND(IF(I169="",H169,I169),  0), 2))</f>
        <v>0</v>
      </c>
      <c r="L169" s="8"/>
      <c r="N169" s="28">
        <v>0.2</v>
      </c>
      <c r="R169" s="8">
        <v>491</v>
      </c>
    </row>
    <row r="170" spans="1:18" ht="45" customHeight="1" x14ac:dyDescent="0.25">
      <c r="A170" s="8" t="s">
        <v>60</v>
      </c>
      <c r="B170" s="29"/>
      <c r="C170" s="29"/>
      <c r="D170" s="81" t="s">
        <v>205</v>
      </c>
      <c r="E170" s="81"/>
      <c r="F170" s="81"/>
      <c r="G170" s="81"/>
      <c r="H170" s="81"/>
      <c r="I170" s="81"/>
      <c r="J170" s="81"/>
      <c r="K170" s="29"/>
    </row>
    <row r="171" spans="1:18" hidden="1" x14ac:dyDescent="0.25">
      <c r="A171" s="8" t="s">
        <v>62</v>
      </c>
    </row>
    <row r="172" spans="1:18" ht="16.5" x14ac:dyDescent="0.25">
      <c r="A172" s="8">
        <v>9</v>
      </c>
      <c r="B172" s="23" t="s">
        <v>206</v>
      </c>
      <c r="C172" s="23"/>
      <c r="D172" s="79" t="s">
        <v>207</v>
      </c>
      <c r="E172" s="80"/>
      <c r="F172" s="80"/>
      <c r="G172" s="25" t="s">
        <v>17</v>
      </c>
      <c r="H172" s="26"/>
      <c r="I172" s="26"/>
      <c r="J172" s="27"/>
      <c r="K172" s="27">
        <f>IF(AND(H172= "",I172= ""), 0, ROUND(ROUND(J172, 2) * ROUND(IF(I172="",H172,I172),  0), 2))</f>
        <v>0</v>
      </c>
      <c r="L172" s="8"/>
      <c r="N172" s="28">
        <v>0.2</v>
      </c>
      <c r="R172" s="8">
        <v>491</v>
      </c>
    </row>
    <row r="173" spans="1:18" ht="45" customHeight="1" x14ac:dyDescent="0.25">
      <c r="A173" s="8" t="s">
        <v>60</v>
      </c>
      <c r="B173" s="29"/>
      <c r="C173" s="29"/>
      <c r="D173" s="81" t="s">
        <v>208</v>
      </c>
      <c r="E173" s="81"/>
      <c r="F173" s="81"/>
      <c r="G173" s="81"/>
      <c r="H173" s="81"/>
      <c r="I173" s="81"/>
      <c r="J173" s="81"/>
      <c r="K173" s="29"/>
    </row>
    <row r="174" spans="1:18" hidden="1" x14ac:dyDescent="0.25">
      <c r="A174" s="8" t="s">
        <v>62</v>
      </c>
    </row>
    <row r="175" spans="1:18" ht="16.5" x14ac:dyDescent="0.25">
      <c r="A175" s="8">
        <v>9</v>
      </c>
      <c r="B175" s="23" t="s">
        <v>209</v>
      </c>
      <c r="C175" s="23"/>
      <c r="D175" s="79" t="s">
        <v>210</v>
      </c>
      <c r="E175" s="80"/>
      <c r="F175" s="80"/>
      <c r="G175" s="25" t="s">
        <v>17</v>
      </c>
      <c r="H175" s="26"/>
      <c r="I175" s="26"/>
      <c r="J175" s="27"/>
      <c r="K175" s="27">
        <f>IF(AND(H175= "",I175= ""), 0, ROUND(ROUND(J175, 2) * ROUND(IF(I175="",H175,I175),  0), 2))</f>
        <v>0</v>
      </c>
      <c r="L175" s="8"/>
      <c r="N175" s="28">
        <v>0.2</v>
      </c>
      <c r="R175" s="8">
        <v>491</v>
      </c>
    </row>
    <row r="176" spans="1:18" ht="45" customHeight="1" x14ac:dyDescent="0.25">
      <c r="A176" s="8" t="s">
        <v>60</v>
      </c>
      <c r="B176" s="29"/>
      <c r="C176" s="29"/>
      <c r="D176" s="81" t="s">
        <v>211</v>
      </c>
      <c r="E176" s="81"/>
      <c r="F176" s="81"/>
      <c r="G176" s="81"/>
      <c r="H176" s="81"/>
      <c r="I176" s="81"/>
      <c r="J176" s="81"/>
      <c r="K176" s="29"/>
    </row>
    <row r="177" spans="1:18" hidden="1" x14ac:dyDescent="0.25">
      <c r="A177" s="8" t="s">
        <v>62</v>
      </c>
    </row>
    <row r="178" spans="1:18" hidden="1" x14ac:dyDescent="0.25">
      <c r="A178" s="8" t="s">
        <v>112</v>
      </c>
    </row>
    <row r="179" spans="1:18" x14ac:dyDescent="0.25">
      <c r="A179" s="8">
        <v>4</v>
      </c>
      <c r="B179" s="18" t="s">
        <v>212</v>
      </c>
      <c r="C179" s="18"/>
      <c r="D179" s="77" t="s">
        <v>213</v>
      </c>
      <c r="E179" s="77"/>
      <c r="F179" s="77"/>
      <c r="G179" s="21"/>
      <c r="H179" s="21"/>
      <c r="I179" s="21"/>
      <c r="J179" s="21"/>
      <c r="K179" s="22"/>
      <c r="L179" s="8"/>
    </row>
    <row r="180" spans="1:18" x14ac:dyDescent="0.25">
      <c r="A180" s="8">
        <v>9</v>
      </c>
      <c r="B180" s="23" t="s">
        <v>214</v>
      </c>
      <c r="C180" s="23"/>
      <c r="D180" s="79" t="s">
        <v>215</v>
      </c>
      <c r="E180" s="80"/>
      <c r="F180" s="80"/>
      <c r="G180" s="25" t="s">
        <v>17</v>
      </c>
      <c r="H180" s="26"/>
      <c r="I180" s="26"/>
      <c r="J180" s="27"/>
      <c r="K180" s="27">
        <f>IF(AND(H180= "",I180= ""), 0, ROUND(ROUND(J180, 2) * ROUND(IF(I180="",H180,I180),  0), 2))</f>
        <v>0</v>
      </c>
      <c r="L180" s="8"/>
      <c r="N180" s="28">
        <v>0.2</v>
      </c>
      <c r="R180" s="8">
        <v>491</v>
      </c>
    </row>
    <row r="181" spans="1:18" ht="45" customHeight="1" x14ac:dyDescent="0.25">
      <c r="A181" s="8" t="s">
        <v>60</v>
      </c>
      <c r="B181" s="29"/>
      <c r="C181" s="29"/>
      <c r="D181" s="81" t="s">
        <v>216</v>
      </c>
      <c r="E181" s="81"/>
      <c r="F181" s="81"/>
      <c r="G181" s="81"/>
      <c r="H181" s="81"/>
      <c r="I181" s="81"/>
      <c r="J181" s="81"/>
      <c r="K181" s="29"/>
    </row>
    <row r="182" spans="1:18" hidden="1" x14ac:dyDescent="0.25">
      <c r="A182" s="8" t="s">
        <v>62</v>
      </c>
    </row>
    <row r="183" spans="1:18" ht="16.5" x14ac:dyDescent="0.25">
      <c r="A183" s="8">
        <v>9</v>
      </c>
      <c r="B183" s="23" t="s">
        <v>217</v>
      </c>
      <c r="C183" s="23"/>
      <c r="D183" s="79" t="s">
        <v>218</v>
      </c>
      <c r="E183" s="80"/>
      <c r="F183" s="80"/>
      <c r="G183" s="25" t="s">
        <v>17</v>
      </c>
      <c r="H183" s="26"/>
      <c r="I183" s="26"/>
      <c r="J183" s="27"/>
      <c r="K183" s="27">
        <f>IF(AND(H183= "",I183= ""), 0, ROUND(ROUND(J183, 2) * ROUND(IF(I183="",H183,I183),  0), 2))</f>
        <v>0</v>
      </c>
      <c r="L183" s="8"/>
      <c r="N183" s="28">
        <v>0.2</v>
      </c>
      <c r="R183" s="8">
        <v>491</v>
      </c>
    </row>
    <row r="184" spans="1:18" ht="67.5" customHeight="1" x14ac:dyDescent="0.25">
      <c r="A184" s="8" t="s">
        <v>60</v>
      </c>
      <c r="B184" s="29"/>
      <c r="C184" s="29"/>
      <c r="D184" s="81" t="s">
        <v>219</v>
      </c>
      <c r="E184" s="81"/>
      <c r="F184" s="81"/>
      <c r="G184" s="81"/>
      <c r="H184" s="81"/>
      <c r="I184" s="81"/>
      <c r="J184" s="81"/>
      <c r="K184" s="29"/>
    </row>
    <row r="185" spans="1:18" hidden="1" x14ac:dyDescent="0.25">
      <c r="A185" s="8" t="s">
        <v>62</v>
      </c>
    </row>
    <row r="186" spans="1:18" ht="16.5" x14ac:dyDescent="0.25">
      <c r="A186" s="8">
        <v>9</v>
      </c>
      <c r="B186" s="23" t="s">
        <v>220</v>
      </c>
      <c r="C186" s="23"/>
      <c r="D186" s="79" t="s">
        <v>221</v>
      </c>
      <c r="E186" s="80"/>
      <c r="F186" s="80"/>
      <c r="G186" s="25" t="s">
        <v>173</v>
      </c>
      <c r="H186" s="30"/>
      <c r="I186" s="30"/>
      <c r="J186" s="27"/>
      <c r="K186" s="27">
        <f>IF(AND(H186= "",I186= ""), 0, ROUND(ROUND(J186, 2) * ROUND(IF(I186="",H186,I186),  2), 2))</f>
        <v>0</v>
      </c>
      <c r="L186" s="8"/>
      <c r="N186" s="28">
        <v>0.2</v>
      </c>
      <c r="R186" s="8">
        <v>491</v>
      </c>
    </row>
    <row r="187" spans="1:18" ht="33.75" customHeight="1" x14ac:dyDescent="0.25">
      <c r="A187" s="8" t="s">
        <v>60</v>
      </c>
      <c r="B187" s="29"/>
      <c r="C187" s="29"/>
      <c r="D187" s="81" t="s">
        <v>222</v>
      </c>
      <c r="E187" s="81"/>
      <c r="F187" s="81"/>
      <c r="G187" s="81"/>
      <c r="H187" s="81"/>
      <c r="I187" s="81"/>
      <c r="J187" s="81"/>
      <c r="K187" s="29"/>
    </row>
    <row r="188" spans="1:18" hidden="1" x14ac:dyDescent="0.25">
      <c r="A188" s="8" t="s">
        <v>62</v>
      </c>
    </row>
    <row r="189" spans="1:18" ht="16.5" x14ac:dyDescent="0.25">
      <c r="A189" s="8">
        <v>9</v>
      </c>
      <c r="B189" s="23" t="s">
        <v>223</v>
      </c>
      <c r="C189" s="23"/>
      <c r="D189" s="79" t="s">
        <v>224</v>
      </c>
      <c r="E189" s="80"/>
      <c r="F189" s="80"/>
      <c r="G189" s="25" t="s">
        <v>17</v>
      </c>
      <c r="H189" s="26"/>
      <c r="I189" s="26"/>
      <c r="J189" s="27"/>
      <c r="K189" s="27">
        <f>IF(AND(H189= "",I189= ""), 0, ROUND(ROUND(J189, 2) * ROUND(IF(I189="",H189,I189),  0), 2))</f>
        <v>0</v>
      </c>
      <c r="L189" s="8"/>
      <c r="N189" s="28">
        <v>0.2</v>
      </c>
      <c r="R189" s="8">
        <v>491</v>
      </c>
    </row>
    <row r="190" spans="1:18" ht="33.75" customHeight="1" x14ac:dyDescent="0.25">
      <c r="A190" s="8" t="s">
        <v>60</v>
      </c>
      <c r="B190" s="29"/>
      <c r="C190" s="29"/>
      <c r="D190" s="81" t="s">
        <v>225</v>
      </c>
      <c r="E190" s="81"/>
      <c r="F190" s="81"/>
      <c r="G190" s="81"/>
      <c r="H190" s="81"/>
      <c r="I190" s="81"/>
      <c r="J190" s="81"/>
      <c r="K190" s="29"/>
    </row>
    <row r="191" spans="1:18" hidden="1" x14ac:dyDescent="0.25">
      <c r="A191" s="8" t="s">
        <v>62</v>
      </c>
    </row>
    <row r="192" spans="1:18" ht="16.5" x14ac:dyDescent="0.25">
      <c r="A192" s="8">
        <v>9</v>
      </c>
      <c r="B192" s="23" t="s">
        <v>226</v>
      </c>
      <c r="C192" s="23"/>
      <c r="D192" s="79" t="s">
        <v>227</v>
      </c>
      <c r="E192" s="80"/>
      <c r="F192" s="80"/>
      <c r="G192" s="25" t="s">
        <v>173</v>
      </c>
      <c r="H192" s="30"/>
      <c r="I192" s="30"/>
      <c r="J192" s="27"/>
      <c r="K192" s="27">
        <f>IF(AND(H192= "",I192= ""), 0, ROUND(ROUND(J192, 2) * ROUND(IF(I192="",H192,I192),  2), 2))</f>
        <v>0</v>
      </c>
      <c r="L192" s="8"/>
      <c r="N192" s="28">
        <v>0.2</v>
      </c>
      <c r="R192" s="8">
        <v>491</v>
      </c>
    </row>
    <row r="193" spans="1:18" ht="33.75" customHeight="1" x14ac:dyDescent="0.25">
      <c r="A193" s="8" t="s">
        <v>60</v>
      </c>
      <c r="B193" s="29"/>
      <c r="C193" s="29"/>
      <c r="D193" s="81" t="s">
        <v>228</v>
      </c>
      <c r="E193" s="81"/>
      <c r="F193" s="81"/>
      <c r="G193" s="81"/>
      <c r="H193" s="81"/>
      <c r="I193" s="81"/>
      <c r="J193" s="81"/>
      <c r="K193" s="29"/>
    </row>
    <row r="194" spans="1:18" hidden="1" x14ac:dyDescent="0.25">
      <c r="A194" s="8" t="s">
        <v>62</v>
      </c>
    </row>
    <row r="195" spans="1:18" ht="16.5" x14ac:dyDescent="0.25">
      <c r="A195" s="8">
        <v>9</v>
      </c>
      <c r="B195" s="23" t="s">
        <v>229</v>
      </c>
      <c r="C195" s="23"/>
      <c r="D195" s="79" t="s">
        <v>230</v>
      </c>
      <c r="E195" s="80"/>
      <c r="F195" s="80"/>
      <c r="G195" s="25" t="s">
        <v>17</v>
      </c>
      <c r="H195" s="26"/>
      <c r="I195" s="26"/>
      <c r="J195" s="27"/>
      <c r="K195" s="27">
        <f>IF(AND(H195= "",I195= ""), 0, ROUND(ROUND(J195, 2) * ROUND(IF(I195="",H195,I195),  0), 2))</f>
        <v>0</v>
      </c>
      <c r="L195" s="8"/>
      <c r="N195" s="28">
        <v>0.2</v>
      </c>
      <c r="R195" s="8">
        <v>491</v>
      </c>
    </row>
    <row r="196" spans="1:18" ht="45" customHeight="1" x14ac:dyDescent="0.25">
      <c r="A196" s="8" t="s">
        <v>60</v>
      </c>
      <c r="B196" s="29"/>
      <c r="C196" s="29"/>
      <c r="D196" s="81" t="s">
        <v>231</v>
      </c>
      <c r="E196" s="81"/>
      <c r="F196" s="81"/>
      <c r="G196" s="81"/>
      <c r="H196" s="81"/>
      <c r="I196" s="81"/>
      <c r="J196" s="81"/>
      <c r="K196" s="29"/>
    </row>
    <row r="197" spans="1:18" hidden="1" x14ac:dyDescent="0.25">
      <c r="A197" s="8" t="s">
        <v>62</v>
      </c>
    </row>
    <row r="198" spans="1:18" ht="16.5" x14ac:dyDescent="0.25">
      <c r="A198" s="8">
        <v>9</v>
      </c>
      <c r="B198" s="23" t="s">
        <v>232</v>
      </c>
      <c r="C198" s="23"/>
      <c r="D198" s="79" t="s">
        <v>233</v>
      </c>
      <c r="E198" s="80"/>
      <c r="F198" s="80"/>
      <c r="G198" s="25" t="s">
        <v>234</v>
      </c>
      <c r="H198" s="26"/>
      <c r="I198" s="26"/>
      <c r="J198" s="27"/>
      <c r="K198" s="27">
        <f>IF(AND(H198= "",I198= ""), 0, ROUND(ROUND(J198, 2) * ROUND(IF(I198="",H198,I198),  0), 2))</f>
        <v>0</v>
      </c>
      <c r="L198" s="8"/>
      <c r="N198" s="28">
        <v>0.2</v>
      </c>
      <c r="R198" s="8">
        <v>491</v>
      </c>
    </row>
    <row r="199" spans="1:18" ht="33.75" customHeight="1" x14ac:dyDescent="0.25">
      <c r="A199" s="8" t="s">
        <v>60</v>
      </c>
      <c r="B199" s="29"/>
      <c r="C199" s="29"/>
      <c r="D199" s="81" t="s">
        <v>235</v>
      </c>
      <c r="E199" s="81"/>
      <c r="F199" s="81"/>
      <c r="G199" s="81"/>
      <c r="H199" s="81"/>
      <c r="I199" s="81"/>
      <c r="J199" s="81"/>
      <c r="K199" s="29"/>
    </row>
    <row r="200" spans="1:18" hidden="1" x14ac:dyDescent="0.25">
      <c r="A200" s="8" t="s">
        <v>62</v>
      </c>
    </row>
    <row r="201" spans="1:18" ht="16.5" x14ac:dyDescent="0.25">
      <c r="A201" s="8">
        <v>9</v>
      </c>
      <c r="B201" s="23" t="s">
        <v>236</v>
      </c>
      <c r="C201" s="23"/>
      <c r="D201" s="79" t="s">
        <v>237</v>
      </c>
      <c r="E201" s="80"/>
      <c r="F201" s="80"/>
      <c r="G201" s="25" t="s">
        <v>234</v>
      </c>
      <c r="H201" s="26"/>
      <c r="I201" s="26"/>
      <c r="J201" s="27"/>
      <c r="K201" s="27">
        <f>IF(AND(H201= "",I201= ""), 0, ROUND(ROUND(J201, 2) * ROUND(IF(I201="",H201,I201),  0), 2))</f>
        <v>0</v>
      </c>
      <c r="L201" s="8"/>
      <c r="N201" s="28">
        <v>0.2</v>
      </c>
      <c r="R201" s="8">
        <v>491</v>
      </c>
    </row>
    <row r="202" spans="1:18" ht="33.75" customHeight="1" x14ac:dyDescent="0.25">
      <c r="A202" s="8" t="s">
        <v>60</v>
      </c>
      <c r="B202" s="29"/>
      <c r="C202" s="29"/>
      <c r="D202" s="81" t="s">
        <v>238</v>
      </c>
      <c r="E202" s="81"/>
      <c r="F202" s="81"/>
      <c r="G202" s="81"/>
      <c r="H202" s="81"/>
      <c r="I202" s="81"/>
      <c r="J202" s="81"/>
      <c r="K202" s="29"/>
    </row>
    <row r="203" spans="1:18" hidden="1" x14ac:dyDescent="0.25">
      <c r="A203" s="8" t="s">
        <v>62</v>
      </c>
    </row>
    <row r="204" spans="1:18" ht="16.5" x14ac:dyDescent="0.25">
      <c r="A204" s="8">
        <v>9</v>
      </c>
      <c r="B204" s="23" t="s">
        <v>239</v>
      </c>
      <c r="C204" s="23"/>
      <c r="D204" s="79" t="s">
        <v>240</v>
      </c>
      <c r="E204" s="80"/>
      <c r="F204" s="80"/>
      <c r="G204" s="25" t="s">
        <v>17</v>
      </c>
      <c r="H204" s="26"/>
      <c r="I204" s="26"/>
      <c r="J204" s="27"/>
      <c r="K204" s="27">
        <f>IF(AND(H204= "",I204= ""), 0, ROUND(ROUND(J204, 2) * ROUND(IF(I204="",H204,I204),  0), 2))</f>
        <v>0</v>
      </c>
      <c r="L204" s="8"/>
      <c r="N204" s="28">
        <v>0.2</v>
      </c>
      <c r="R204" s="8">
        <v>491</v>
      </c>
    </row>
    <row r="205" spans="1:18" ht="33.75" customHeight="1" x14ac:dyDescent="0.25">
      <c r="A205" s="8" t="s">
        <v>60</v>
      </c>
      <c r="B205" s="29"/>
      <c r="C205" s="29"/>
      <c r="D205" s="81" t="s">
        <v>241</v>
      </c>
      <c r="E205" s="81"/>
      <c r="F205" s="81"/>
      <c r="G205" s="81"/>
      <c r="H205" s="81"/>
      <c r="I205" s="81"/>
      <c r="J205" s="81"/>
      <c r="K205" s="29"/>
    </row>
    <row r="206" spans="1:18" hidden="1" x14ac:dyDescent="0.25">
      <c r="A206" s="8" t="s">
        <v>62</v>
      </c>
    </row>
    <row r="207" spans="1:18" hidden="1" x14ac:dyDescent="0.25">
      <c r="A207" s="8" t="s">
        <v>112</v>
      </c>
    </row>
    <row r="208" spans="1:18" x14ac:dyDescent="0.25">
      <c r="A208" s="8">
        <v>4</v>
      </c>
      <c r="B208" s="18" t="s">
        <v>242</v>
      </c>
      <c r="C208" s="18"/>
      <c r="D208" s="77" t="s">
        <v>243</v>
      </c>
      <c r="E208" s="77"/>
      <c r="F208" s="77"/>
      <c r="G208" s="21"/>
      <c r="H208" s="21"/>
      <c r="I208" s="21"/>
      <c r="J208" s="21"/>
      <c r="K208" s="22"/>
      <c r="L208" s="8"/>
    </row>
    <row r="209" spans="1:18" x14ac:dyDescent="0.25">
      <c r="A209" s="8">
        <v>9</v>
      </c>
      <c r="B209" s="23" t="s">
        <v>244</v>
      </c>
      <c r="C209" s="23"/>
      <c r="D209" s="79" t="s">
        <v>245</v>
      </c>
      <c r="E209" s="80"/>
      <c r="F209" s="80"/>
      <c r="G209" s="25" t="s">
        <v>17</v>
      </c>
      <c r="H209" s="26"/>
      <c r="I209" s="26"/>
      <c r="J209" s="27"/>
      <c r="K209" s="27">
        <f>IF(AND(H209= "",I209= ""), 0, ROUND(ROUND(J209, 2) * ROUND(IF(I209="",H209,I209),  0), 2))</f>
        <v>0</v>
      </c>
      <c r="L209" s="8"/>
      <c r="N209" s="28">
        <v>0.2</v>
      </c>
      <c r="R209" s="8">
        <v>491</v>
      </c>
    </row>
    <row r="210" spans="1:18" ht="33.75" customHeight="1" x14ac:dyDescent="0.25">
      <c r="A210" s="8" t="s">
        <v>60</v>
      </c>
      <c r="B210" s="29"/>
      <c r="C210" s="29"/>
      <c r="D210" s="81" t="s">
        <v>246</v>
      </c>
      <c r="E210" s="81"/>
      <c r="F210" s="81"/>
      <c r="G210" s="81"/>
      <c r="H210" s="81"/>
      <c r="I210" s="81"/>
      <c r="J210" s="81"/>
      <c r="K210" s="29"/>
    </row>
    <row r="211" spans="1:18" hidden="1" x14ac:dyDescent="0.25">
      <c r="A211" s="8" t="s">
        <v>62</v>
      </c>
    </row>
    <row r="212" spans="1:18" ht="16.5" x14ac:dyDescent="0.25">
      <c r="A212" s="8">
        <v>9</v>
      </c>
      <c r="B212" s="23" t="s">
        <v>247</v>
      </c>
      <c r="C212" s="23"/>
      <c r="D212" s="79" t="s">
        <v>248</v>
      </c>
      <c r="E212" s="80"/>
      <c r="F212" s="80"/>
      <c r="G212" s="25" t="s">
        <v>17</v>
      </c>
      <c r="H212" s="26"/>
      <c r="I212" s="26"/>
      <c r="J212" s="27"/>
      <c r="K212" s="27">
        <f>IF(AND(H212= "",I212= ""), 0, ROUND(ROUND(J212, 2) * ROUND(IF(I212="",H212,I212),  0), 2))</f>
        <v>0</v>
      </c>
      <c r="L212" s="8"/>
      <c r="N212" s="28">
        <v>0.2</v>
      </c>
      <c r="R212" s="8">
        <v>491</v>
      </c>
    </row>
    <row r="213" spans="1:18" ht="45" customHeight="1" x14ac:dyDescent="0.25">
      <c r="A213" s="8" t="s">
        <v>60</v>
      </c>
      <c r="B213" s="29"/>
      <c r="C213" s="29"/>
      <c r="D213" s="81" t="s">
        <v>249</v>
      </c>
      <c r="E213" s="81"/>
      <c r="F213" s="81"/>
      <c r="G213" s="81"/>
      <c r="H213" s="81"/>
      <c r="I213" s="81"/>
      <c r="J213" s="81"/>
      <c r="K213" s="29"/>
    </row>
    <row r="214" spans="1:18" hidden="1" x14ac:dyDescent="0.25">
      <c r="A214" s="8" t="s">
        <v>62</v>
      </c>
    </row>
    <row r="215" spans="1:18" ht="16.5" x14ac:dyDescent="0.25">
      <c r="A215" s="8">
        <v>9</v>
      </c>
      <c r="B215" s="23" t="s">
        <v>250</v>
      </c>
      <c r="C215" s="23"/>
      <c r="D215" s="79" t="s">
        <v>251</v>
      </c>
      <c r="E215" s="80"/>
      <c r="F215" s="80"/>
      <c r="G215" s="25" t="s">
        <v>17</v>
      </c>
      <c r="H215" s="26"/>
      <c r="I215" s="26"/>
      <c r="J215" s="27"/>
      <c r="K215" s="27">
        <f>IF(AND(H215= "",I215= ""), 0, ROUND(ROUND(J215, 2) * ROUND(IF(I215="",H215,I215),  0), 2))</f>
        <v>0</v>
      </c>
      <c r="L215" s="8"/>
      <c r="N215" s="28">
        <v>0.2</v>
      </c>
      <c r="R215" s="8">
        <v>491</v>
      </c>
    </row>
    <row r="216" spans="1:18" ht="45" customHeight="1" x14ac:dyDescent="0.25">
      <c r="A216" s="8" t="s">
        <v>60</v>
      </c>
      <c r="B216" s="29"/>
      <c r="C216" s="29"/>
      <c r="D216" s="81" t="s">
        <v>252</v>
      </c>
      <c r="E216" s="81"/>
      <c r="F216" s="81"/>
      <c r="G216" s="81"/>
      <c r="H216" s="81"/>
      <c r="I216" s="81"/>
      <c r="J216" s="81"/>
      <c r="K216" s="29"/>
    </row>
    <row r="217" spans="1:18" hidden="1" x14ac:dyDescent="0.25">
      <c r="A217" s="8" t="s">
        <v>62</v>
      </c>
    </row>
    <row r="218" spans="1:18" ht="16.5" x14ac:dyDescent="0.25">
      <c r="A218" s="8">
        <v>9</v>
      </c>
      <c r="B218" s="23" t="s">
        <v>253</v>
      </c>
      <c r="C218" s="23"/>
      <c r="D218" s="79" t="s">
        <v>254</v>
      </c>
      <c r="E218" s="80"/>
      <c r="F218" s="80"/>
      <c r="G218" s="25" t="s">
        <v>17</v>
      </c>
      <c r="H218" s="26"/>
      <c r="I218" s="26"/>
      <c r="J218" s="27"/>
      <c r="K218" s="27">
        <f>IF(AND(H218= "",I218= ""), 0, ROUND(ROUND(J218, 2) * ROUND(IF(I218="",H218,I218),  0), 2))</f>
        <v>0</v>
      </c>
      <c r="L218" s="8"/>
      <c r="N218" s="28">
        <v>0.2</v>
      </c>
      <c r="R218" s="8">
        <v>491</v>
      </c>
    </row>
    <row r="219" spans="1:18" ht="67.5" customHeight="1" x14ac:dyDescent="0.25">
      <c r="A219" s="8" t="s">
        <v>60</v>
      </c>
      <c r="B219" s="29"/>
      <c r="C219" s="29"/>
      <c r="D219" s="81" t="s">
        <v>255</v>
      </c>
      <c r="E219" s="81"/>
      <c r="F219" s="81"/>
      <c r="G219" s="81"/>
      <c r="H219" s="81"/>
      <c r="I219" s="81"/>
      <c r="J219" s="81"/>
      <c r="K219" s="29"/>
    </row>
    <row r="220" spans="1:18" hidden="1" x14ac:dyDescent="0.25">
      <c r="A220" s="8" t="s">
        <v>62</v>
      </c>
    </row>
    <row r="221" spans="1:18" hidden="1" x14ac:dyDescent="0.25">
      <c r="A221" s="8" t="s">
        <v>112</v>
      </c>
    </row>
    <row r="222" spans="1:18" x14ac:dyDescent="0.25">
      <c r="A222" s="8" t="s">
        <v>48</v>
      </c>
      <c r="B222" s="20"/>
      <c r="C222" s="20"/>
      <c r="D222" s="62"/>
      <c r="E222" s="62"/>
      <c r="F222" s="62"/>
      <c r="K222" s="20"/>
    </row>
    <row r="223" spans="1:18" x14ac:dyDescent="0.25">
      <c r="B223" s="20"/>
      <c r="C223" s="20"/>
      <c r="D223" s="65" t="s">
        <v>53</v>
      </c>
      <c r="E223" s="66"/>
      <c r="F223" s="66"/>
      <c r="G223" s="63"/>
      <c r="H223" s="63"/>
      <c r="I223" s="63"/>
      <c r="J223" s="63"/>
      <c r="K223" s="64"/>
    </row>
    <row r="224" spans="1:18" x14ac:dyDescent="0.25">
      <c r="B224" s="20"/>
      <c r="C224" s="20"/>
      <c r="D224" s="68"/>
      <c r="E224" s="42"/>
      <c r="F224" s="42"/>
      <c r="G224" s="42"/>
      <c r="H224" s="42"/>
      <c r="I224" s="42"/>
      <c r="J224" s="42"/>
      <c r="K224" s="67"/>
    </row>
    <row r="225" spans="1:18" x14ac:dyDescent="0.25">
      <c r="B225" s="20"/>
      <c r="C225" s="20"/>
      <c r="D225" s="71" t="s">
        <v>49</v>
      </c>
      <c r="E225" s="72"/>
      <c r="F225" s="72"/>
      <c r="G225" s="69">
        <f>SUMIF(L14:L222, IF(L13="","",L13), K14:K222)</f>
        <v>0</v>
      </c>
      <c r="H225" s="69"/>
      <c r="I225" s="69"/>
      <c r="J225" s="69"/>
      <c r="K225" s="70"/>
    </row>
    <row r="226" spans="1:18" hidden="1" x14ac:dyDescent="0.25">
      <c r="B226" s="20"/>
      <c r="C226" s="20"/>
      <c r="D226" s="75" t="s">
        <v>50</v>
      </c>
      <c r="E226" s="76"/>
      <c r="F226" s="76"/>
      <c r="G226" s="73">
        <f>ROUND(SUMIF(L14:L222, IF(L13="","",L13), K14:K222) * 0.2, 2)</f>
        <v>0</v>
      </c>
      <c r="H226" s="73"/>
      <c r="I226" s="73"/>
      <c r="J226" s="73"/>
      <c r="K226" s="74"/>
    </row>
    <row r="227" spans="1:18" hidden="1" x14ac:dyDescent="0.25">
      <c r="B227" s="20"/>
      <c r="C227" s="20"/>
      <c r="D227" s="71" t="s">
        <v>51</v>
      </c>
      <c r="E227" s="72"/>
      <c r="F227" s="72"/>
      <c r="G227" s="69">
        <f>SUM(G225:G226)</f>
        <v>0</v>
      </c>
      <c r="H227" s="69"/>
      <c r="I227" s="69"/>
      <c r="J227" s="69"/>
      <c r="K227" s="70"/>
    </row>
    <row r="228" spans="1:18" ht="47.25" customHeight="1" x14ac:dyDescent="0.25">
      <c r="A228" s="8">
        <v>3</v>
      </c>
      <c r="B228" s="18" t="s">
        <v>256</v>
      </c>
      <c r="C228" s="18"/>
      <c r="D228" s="61" t="s">
        <v>257</v>
      </c>
      <c r="E228" s="61"/>
      <c r="F228" s="61"/>
      <c r="G228" s="1"/>
      <c r="H228" s="1"/>
      <c r="I228" s="1"/>
      <c r="J228" s="1"/>
      <c r="K228" s="19"/>
      <c r="L228" s="8"/>
    </row>
    <row r="229" spans="1:18" x14ac:dyDescent="0.25">
      <c r="A229" s="8">
        <v>9</v>
      </c>
      <c r="B229" s="23" t="s">
        <v>258</v>
      </c>
      <c r="C229" s="23"/>
      <c r="D229" s="79" t="s">
        <v>259</v>
      </c>
      <c r="E229" s="80"/>
      <c r="F229" s="80"/>
      <c r="G229" s="25" t="s">
        <v>17</v>
      </c>
      <c r="H229" s="26"/>
      <c r="I229" s="26"/>
      <c r="J229" s="27"/>
      <c r="K229" s="27">
        <f>IF(AND(H229= "",I229= ""), 0, ROUND(ROUND(J229, 2) * ROUND(IF(I229="",H229,I229),  0), 2))</f>
        <v>0</v>
      </c>
      <c r="L229" s="8"/>
      <c r="N229" s="28">
        <v>0.2</v>
      </c>
      <c r="R229" s="8">
        <v>491</v>
      </c>
    </row>
    <row r="230" spans="1:18" hidden="1" x14ac:dyDescent="0.25">
      <c r="A230" s="8" t="s">
        <v>62</v>
      </c>
    </row>
    <row r="231" spans="1:18" x14ac:dyDescent="0.25">
      <c r="A231" s="8">
        <v>9</v>
      </c>
      <c r="B231" s="23" t="s">
        <v>260</v>
      </c>
      <c r="C231" s="23"/>
      <c r="D231" s="79" t="s">
        <v>261</v>
      </c>
      <c r="E231" s="80"/>
      <c r="F231" s="80"/>
      <c r="G231" s="25" t="s">
        <v>17</v>
      </c>
      <c r="H231" s="26"/>
      <c r="I231" s="26"/>
      <c r="J231" s="27"/>
      <c r="K231" s="27">
        <f>IF(AND(H231= "",I231= ""), 0, ROUND(ROUND(J231, 2) * ROUND(IF(I231="",H231,I231),  0), 2))</f>
        <v>0</v>
      </c>
      <c r="L231" s="8"/>
      <c r="N231" s="28">
        <v>0.2</v>
      </c>
      <c r="R231" s="8">
        <v>491</v>
      </c>
    </row>
    <row r="232" spans="1:18" hidden="1" x14ac:dyDescent="0.25">
      <c r="A232" s="8" t="s">
        <v>62</v>
      </c>
    </row>
    <row r="233" spans="1:18" x14ac:dyDescent="0.25">
      <c r="A233" s="8" t="s">
        <v>48</v>
      </c>
      <c r="B233" s="20"/>
      <c r="C233" s="20"/>
      <c r="D233" s="62"/>
      <c r="E233" s="62"/>
      <c r="F233" s="62"/>
      <c r="K233" s="20"/>
    </row>
    <row r="234" spans="1:18" ht="38.25" customHeight="1" x14ac:dyDescent="0.25">
      <c r="B234" s="20"/>
      <c r="C234" s="20"/>
      <c r="D234" s="76" t="s">
        <v>262</v>
      </c>
      <c r="E234" s="66"/>
      <c r="F234" s="66"/>
      <c r="G234" s="63"/>
      <c r="H234" s="63"/>
      <c r="I234" s="63"/>
      <c r="J234" s="63"/>
      <c r="K234" s="64"/>
    </row>
    <row r="235" spans="1:18" x14ac:dyDescent="0.25">
      <c r="B235" s="20"/>
      <c r="C235" s="20"/>
      <c r="D235" s="68"/>
      <c r="E235" s="42"/>
      <c r="F235" s="42"/>
      <c r="G235" s="42"/>
      <c r="H235" s="42"/>
      <c r="I235" s="42"/>
      <c r="J235" s="42"/>
      <c r="K235" s="67"/>
    </row>
    <row r="236" spans="1:18" x14ac:dyDescent="0.25">
      <c r="B236" s="20"/>
      <c r="C236" s="20"/>
      <c r="D236" s="71" t="s">
        <v>49</v>
      </c>
      <c r="E236" s="72"/>
      <c r="F236" s="72"/>
      <c r="G236" s="69">
        <f>SUMIF(L229:L233, IF(L228="","",L228), K229:K233)</f>
        <v>0</v>
      </c>
      <c r="H236" s="69"/>
      <c r="I236" s="69"/>
      <c r="J236" s="69"/>
      <c r="K236" s="70"/>
    </row>
    <row r="237" spans="1:18" hidden="1" x14ac:dyDescent="0.25">
      <c r="B237" s="20"/>
      <c r="C237" s="20"/>
      <c r="D237" s="75" t="s">
        <v>50</v>
      </c>
      <c r="E237" s="76"/>
      <c r="F237" s="76"/>
      <c r="G237" s="73">
        <f>ROUND(SUMIF(L229:L233, IF(L228="","",L228), K229:K233) * 0.2, 2)</f>
        <v>0</v>
      </c>
      <c r="H237" s="73"/>
      <c r="I237" s="73"/>
      <c r="J237" s="73"/>
      <c r="K237" s="74"/>
    </row>
    <row r="238" spans="1:18" hidden="1" x14ac:dyDescent="0.25">
      <c r="B238" s="20"/>
      <c r="C238" s="20"/>
      <c r="D238" s="71" t="s">
        <v>51</v>
      </c>
      <c r="E238" s="72"/>
      <c r="F238" s="72"/>
      <c r="G238" s="69">
        <f>SUM(G236:G237)</f>
        <v>0</v>
      </c>
      <c r="H238" s="69"/>
      <c r="I238" s="69"/>
      <c r="J238" s="69"/>
      <c r="K238" s="70"/>
    </row>
    <row r="239" spans="1:18" x14ac:dyDescent="0.25">
      <c r="A239" s="8" t="s">
        <v>263</v>
      </c>
      <c r="B239" s="20"/>
      <c r="C239" s="20"/>
      <c r="D239" s="62"/>
      <c r="E239" s="62"/>
      <c r="F239" s="62"/>
      <c r="K239" s="20"/>
    </row>
    <row r="240" spans="1:18" x14ac:dyDescent="0.25">
      <c r="B240" s="20"/>
      <c r="C240" s="20"/>
      <c r="D240" s="65" t="s">
        <v>45</v>
      </c>
      <c r="E240" s="66"/>
      <c r="F240" s="66"/>
      <c r="G240" s="63"/>
      <c r="H240" s="63"/>
      <c r="I240" s="63"/>
      <c r="J240" s="63"/>
      <c r="K240" s="64"/>
    </row>
    <row r="241" spans="1:11" x14ac:dyDescent="0.25">
      <c r="B241" s="20"/>
      <c r="C241" s="20"/>
      <c r="D241" s="68"/>
      <c r="E241" s="42"/>
      <c r="F241" s="42"/>
      <c r="G241" s="42"/>
      <c r="H241" s="42"/>
      <c r="I241" s="42"/>
      <c r="J241" s="42"/>
      <c r="K241" s="67"/>
    </row>
    <row r="242" spans="1:11" x14ac:dyDescent="0.25">
      <c r="B242" s="20"/>
      <c r="C242" s="20"/>
      <c r="D242" s="71" t="s">
        <v>49</v>
      </c>
      <c r="E242" s="72"/>
      <c r="F242" s="72"/>
      <c r="G242" s="69">
        <f>SUMIF(L6:L239, IF(L5="","",L5), K6:K239)</f>
        <v>0</v>
      </c>
      <c r="H242" s="69"/>
      <c r="I242" s="69"/>
      <c r="J242" s="69"/>
      <c r="K242" s="70"/>
    </row>
    <row r="243" spans="1:11" hidden="1" x14ac:dyDescent="0.25">
      <c r="B243" s="20"/>
      <c r="C243" s="20"/>
      <c r="D243" s="75" t="s">
        <v>50</v>
      </c>
      <c r="E243" s="76"/>
      <c r="F243" s="76"/>
      <c r="G243" s="73">
        <f>ROUND(SUMIF(L6:L239, IF(L5="","",L5), K6:K239) * 0.2, 2)</f>
        <v>0</v>
      </c>
      <c r="H243" s="73"/>
      <c r="I243" s="73"/>
      <c r="J243" s="73"/>
      <c r="K243" s="74"/>
    </row>
    <row r="244" spans="1:11" hidden="1" x14ac:dyDescent="0.25">
      <c r="B244" s="20"/>
      <c r="C244" s="20"/>
      <c r="D244" s="71" t="s">
        <v>51</v>
      </c>
      <c r="E244" s="72"/>
      <c r="F244" s="72"/>
      <c r="G244" s="69">
        <f>SUM(G242:G243)</f>
        <v>0</v>
      </c>
      <c r="H244" s="69"/>
      <c r="I244" s="69"/>
      <c r="J244" s="69"/>
      <c r="K244" s="70"/>
    </row>
    <row r="245" spans="1:11" ht="31.5" customHeight="1" x14ac:dyDescent="0.25">
      <c r="B245" s="4"/>
      <c r="C245" s="4"/>
      <c r="D245" s="82" t="s">
        <v>264</v>
      </c>
      <c r="E245" s="82"/>
      <c r="F245" s="82"/>
      <c r="G245" s="82"/>
      <c r="H245" s="82"/>
      <c r="I245" s="82"/>
      <c r="J245" s="82"/>
      <c r="K245" s="82"/>
    </row>
    <row r="247" spans="1:11" ht="15.75" x14ac:dyDescent="0.25">
      <c r="D247" s="83" t="s">
        <v>265</v>
      </c>
      <c r="E247" s="83"/>
      <c r="F247" s="83"/>
      <c r="G247" s="83"/>
      <c r="H247" s="83"/>
      <c r="I247" s="83"/>
      <c r="J247" s="83"/>
      <c r="K247" s="83"/>
    </row>
    <row r="248" spans="1:11" x14ac:dyDescent="0.25">
      <c r="D248" s="86" t="s">
        <v>45</v>
      </c>
      <c r="E248" s="87"/>
      <c r="F248" s="87"/>
      <c r="G248" s="84">
        <f>SUMIF(L16:L231, "", K16:K231)</f>
        <v>0</v>
      </c>
      <c r="H248" s="85"/>
      <c r="I248" s="85"/>
      <c r="J248" s="85"/>
      <c r="K248" s="85"/>
    </row>
    <row r="249" spans="1:11" x14ac:dyDescent="0.25">
      <c r="D249" s="88" t="s">
        <v>266</v>
      </c>
      <c r="E249" s="89"/>
      <c r="F249" s="89"/>
      <c r="G249" s="32"/>
      <c r="H249" s="32"/>
      <c r="I249" s="32"/>
      <c r="J249" s="32"/>
      <c r="K249" s="33"/>
    </row>
    <row r="250" spans="1:11" x14ac:dyDescent="0.25">
      <c r="D250" s="90"/>
      <c r="E250" s="91"/>
      <c r="F250" s="91"/>
      <c r="G250" s="91"/>
      <c r="H250" s="91"/>
      <c r="I250" s="91"/>
      <c r="J250" s="91"/>
      <c r="K250" s="92"/>
    </row>
    <row r="251" spans="1:11" x14ac:dyDescent="0.25">
      <c r="A251" s="34"/>
      <c r="D251" s="93" t="s">
        <v>49</v>
      </c>
      <c r="E251" s="42"/>
      <c r="F251" s="42"/>
      <c r="G251" s="94">
        <f>SUMIF(L6:L245, IF(L5="","",L5), K6:K245)</f>
        <v>0</v>
      </c>
      <c r="H251" s="95"/>
      <c r="I251" s="95"/>
      <c r="J251" s="95"/>
      <c r="K251" s="96"/>
    </row>
    <row r="252" spans="1:11" x14ac:dyDescent="0.25">
      <c r="A252" s="34"/>
      <c r="D252" s="93" t="s">
        <v>50</v>
      </c>
      <c r="E252" s="42"/>
      <c r="F252" s="42"/>
      <c r="G252" s="94">
        <f>ROUND(SUMIF(L6:L245, IF(L5="","",L5), K6:K245) * 0.2, 2)</f>
        <v>0</v>
      </c>
      <c r="H252" s="95"/>
      <c r="I252" s="95"/>
      <c r="J252" s="95"/>
      <c r="K252" s="96"/>
    </row>
    <row r="253" spans="1:11" x14ac:dyDescent="0.25">
      <c r="D253" s="97" t="s">
        <v>51</v>
      </c>
      <c r="E253" s="98"/>
      <c r="F253" s="98"/>
      <c r="G253" s="99">
        <f>SUM(G251:G252)</f>
        <v>0</v>
      </c>
      <c r="H253" s="100"/>
      <c r="I253" s="100"/>
      <c r="J253" s="100"/>
      <c r="K253" s="101"/>
    </row>
    <row r="254" spans="1:11" x14ac:dyDescent="0.25">
      <c r="D254" s="102"/>
      <c r="E254" s="42"/>
      <c r="F254" s="42"/>
      <c r="G254" s="42"/>
      <c r="H254" s="42"/>
      <c r="I254" s="42"/>
      <c r="J254" s="42"/>
      <c r="K254" s="42"/>
    </row>
    <row r="255" spans="1:11" x14ac:dyDescent="0.25">
      <c r="D255" s="103" t="s">
        <v>267</v>
      </c>
      <c r="E255" s="103"/>
      <c r="F255" s="103"/>
      <c r="G255" s="103"/>
      <c r="H255" s="103"/>
      <c r="I255" s="103"/>
      <c r="J255" s="103"/>
      <c r="K255" s="103"/>
    </row>
    <row r="256" spans="1:11" x14ac:dyDescent="0.25">
      <c r="D256" s="104" t="str">
        <f>IF(Paramètres!AA2&lt;&gt;"",Paramètres!AA2,"")</f>
        <v xml:space="preserve">Zéro euro </v>
      </c>
      <c r="E256" s="104"/>
      <c r="F256" s="104"/>
      <c r="G256" s="104"/>
      <c r="H256" s="104"/>
      <c r="I256" s="104"/>
      <c r="J256" s="104"/>
      <c r="K256" s="104"/>
    </row>
    <row r="257" spans="4:11" x14ac:dyDescent="0.25">
      <c r="D257" s="104"/>
      <c r="E257" s="104"/>
      <c r="F257" s="104"/>
      <c r="G257" s="104"/>
      <c r="H257" s="104"/>
      <c r="I257" s="104"/>
      <c r="J257" s="104"/>
      <c r="K257" s="104"/>
    </row>
    <row r="258" spans="4:11" ht="56.65" customHeight="1" x14ac:dyDescent="0.25">
      <c r="G258" s="105" t="s">
        <v>268</v>
      </c>
      <c r="H258" s="105"/>
      <c r="I258" s="105"/>
      <c r="J258" s="105"/>
      <c r="K258" s="105"/>
    </row>
    <row r="260" spans="4:11" ht="85.15" customHeight="1" x14ac:dyDescent="0.25">
      <c r="D260" s="106" t="s">
        <v>269</v>
      </c>
      <c r="E260" s="106"/>
      <c r="G260" s="106" t="s">
        <v>270</v>
      </c>
      <c r="H260" s="106"/>
      <c r="I260" s="106"/>
      <c r="J260" s="106"/>
      <c r="K260" s="106"/>
    </row>
  </sheetData>
  <mergeCells count="205">
    <mergeCell ref="D255:K255"/>
    <mergeCell ref="D256:K256"/>
    <mergeCell ref="D257:K257"/>
    <mergeCell ref="G258:K258"/>
    <mergeCell ref="D260:E260"/>
    <mergeCell ref="G260:K260"/>
    <mergeCell ref="D249:F249"/>
    <mergeCell ref="D250:K250"/>
    <mergeCell ref="D251:F251"/>
    <mergeCell ref="G251:K251"/>
    <mergeCell ref="D252:F252"/>
    <mergeCell ref="G252:K252"/>
    <mergeCell ref="D253:F253"/>
    <mergeCell ref="G253:K253"/>
    <mergeCell ref="D254:K254"/>
    <mergeCell ref="G242:K242"/>
    <mergeCell ref="D242:F242"/>
    <mergeCell ref="G243:K243"/>
    <mergeCell ref="D243:F243"/>
    <mergeCell ref="G244:K244"/>
    <mergeCell ref="D244:F244"/>
    <mergeCell ref="D245:K245"/>
    <mergeCell ref="D247:K247"/>
    <mergeCell ref="G248:K248"/>
    <mergeCell ref="D248:F248"/>
    <mergeCell ref="G237:K237"/>
    <mergeCell ref="D237:F237"/>
    <mergeCell ref="G238:K238"/>
    <mergeCell ref="D238:F238"/>
    <mergeCell ref="D239:F239"/>
    <mergeCell ref="G240:K240"/>
    <mergeCell ref="D240:F240"/>
    <mergeCell ref="G241:K241"/>
    <mergeCell ref="D241:F241"/>
    <mergeCell ref="D229:F229"/>
    <mergeCell ref="D231:F231"/>
    <mergeCell ref="D233:F233"/>
    <mergeCell ref="G234:K234"/>
    <mergeCell ref="D234:F234"/>
    <mergeCell ref="G235:K235"/>
    <mergeCell ref="D235:F235"/>
    <mergeCell ref="G236:K236"/>
    <mergeCell ref="D236:F236"/>
    <mergeCell ref="G224:K224"/>
    <mergeCell ref="D224:F224"/>
    <mergeCell ref="G225:K225"/>
    <mergeCell ref="D225:F225"/>
    <mergeCell ref="G226:K226"/>
    <mergeCell ref="D226:F226"/>
    <mergeCell ref="G227:K227"/>
    <mergeCell ref="D227:F227"/>
    <mergeCell ref="D228:F228"/>
    <mergeCell ref="D212:F212"/>
    <mergeCell ref="D213:J213"/>
    <mergeCell ref="D215:F215"/>
    <mergeCell ref="D216:J216"/>
    <mergeCell ref="D218:F218"/>
    <mergeCell ref="D219:J219"/>
    <mergeCell ref="D222:F222"/>
    <mergeCell ref="G223:K223"/>
    <mergeCell ref="D223:F223"/>
    <mergeCell ref="D198:F198"/>
    <mergeCell ref="D199:J199"/>
    <mergeCell ref="D201:F201"/>
    <mergeCell ref="D202:J202"/>
    <mergeCell ref="D204:F204"/>
    <mergeCell ref="D205:J205"/>
    <mergeCell ref="D208:F208"/>
    <mergeCell ref="D209:F209"/>
    <mergeCell ref="D210:J210"/>
    <mergeCell ref="D184:J184"/>
    <mergeCell ref="D186:F186"/>
    <mergeCell ref="D187:J187"/>
    <mergeCell ref="D189:F189"/>
    <mergeCell ref="D190:J190"/>
    <mergeCell ref="D192:F192"/>
    <mergeCell ref="D193:J193"/>
    <mergeCell ref="D195:F195"/>
    <mergeCell ref="D196:J196"/>
    <mergeCell ref="D170:J170"/>
    <mergeCell ref="D172:F172"/>
    <mergeCell ref="D173:J173"/>
    <mergeCell ref="D175:F175"/>
    <mergeCell ref="D176:J176"/>
    <mergeCell ref="D179:F179"/>
    <mergeCell ref="D180:F180"/>
    <mergeCell ref="D181:J181"/>
    <mergeCell ref="D183:F183"/>
    <mergeCell ref="D157:F157"/>
    <mergeCell ref="D158:F158"/>
    <mergeCell ref="D159:F159"/>
    <mergeCell ref="D160:J160"/>
    <mergeCell ref="D162:F162"/>
    <mergeCell ref="D163:J163"/>
    <mergeCell ref="D165:F165"/>
    <mergeCell ref="D166:J166"/>
    <mergeCell ref="D169:F169"/>
    <mergeCell ref="D142:J142"/>
    <mergeCell ref="D144:F144"/>
    <mergeCell ref="D145:J145"/>
    <mergeCell ref="D147:F147"/>
    <mergeCell ref="D148:J148"/>
    <mergeCell ref="D150:F150"/>
    <mergeCell ref="D151:J151"/>
    <mergeCell ref="D153:F153"/>
    <mergeCell ref="D154:J154"/>
    <mergeCell ref="D127:F127"/>
    <mergeCell ref="D128:J128"/>
    <mergeCell ref="D130:F130"/>
    <mergeCell ref="D131:J131"/>
    <mergeCell ref="D135:F135"/>
    <mergeCell ref="D136:F136"/>
    <mergeCell ref="D137:J137"/>
    <mergeCell ref="D140:F140"/>
    <mergeCell ref="D141:F141"/>
    <mergeCell ref="D113:J113"/>
    <mergeCell ref="D115:F115"/>
    <mergeCell ref="D116:J116"/>
    <mergeCell ref="D118:F118"/>
    <mergeCell ref="D119:J119"/>
    <mergeCell ref="D121:F121"/>
    <mergeCell ref="D122:J122"/>
    <mergeCell ref="D124:F124"/>
    <mergeCell ref="D125:J125"/>
    <mergeCell ref="D99:J99"/>
    <mergeCell ref="D101:F101"/>
    <mergeCell ref="D102:J102"/>
    <mergeCell ref="D105:F105"/>
    <mergeCell ref="D106:F106"/>
    <mergeCell ref="D107:J107"/>
    <mergeCell ref="D109:F109"/>
    <mergeCell ref="D110:J110"/>
    <mergeCell ref="D112:F112"/>
    <mergeCell ref="D86:F86"/>
    <mergeCell ref="D87:J87"/>
    <mergeCell ref="D89:F89"/>
    <mergeCell ref="D90:J90"/>
    <mergeCell ref="D92:F92"/>
    <mergeCell ref="D93:J93"/>
    <mergeCell ref="D95:F95"/>
    <mergeCell ref="D96:J96"/>
    <mergeCell ref="D98:F98"/>
    <mergeCell ref="D72:F72"/>
    <mergeCell ref="D73:J73"/>
    <mergeCell ref="D75:F75"/>
    <mergeCell ref="D76:J76"/>
    <mergeCell ref="D79:F79"/>
    <mergeCell ref="D80:F80"/>
    <mergeCell ref="D81:J81"/>
    <mergeCell ref="D83:F83"/>
    <mergeCell ref="D84:J84"/>
    <mergeCell ref="D57:J57"/>
    <mergeCell ref="D59:F59"/>
    <mergeCell ref="D60:J60"/>
    <mergeCell ref="D62:F62"/>
    <mergeCell ref="D63:J63"/>
    <mergeCell ref="D65:F65"/>
    <mergeCell ref="D66:J66"/>
    <mergeCell ref="D70:F70"/>
    <mergeCell ref="D71:F71"/>
    <mergeCell ref="D43:J43"/>
    <mergeCell ref="D45:F45"/>
    <mergeCell ref="D46:J46"/>
    <mergeCell ref="D49:F49"/>
    <mergeCell ref="D50:J50"/>
    <mergeCell ref="D52:F52"/>
    <mergeCell ref="D53:J53"/>
    <mergeCell ref="D55:F55"/>
    <mergeCell ref="D56:F56"/>
    <mergeCell ref="D29:J29"/>
    <mergeCell ref="D32:F32"/>
    <mergeCell ref="D33:F33"/>
    <mergeCell ref="D34:J34"/>
    <mergeCell ref="D36:F36"/>
    <mergeCell ref="D37:J37"/>
    <mergeCell ref="D39:F39"/>
    <mergeCell ref="D40:J40"/>
    <mergeCell ref="D42:F42"/>
    <mergeCell ref="D16:F16"/>
    <mergeCell ref="D17:J17"/>
    <mergeCell ref="D19:F19"/>
    <mergeCell ref="D20:J20"/>
    <mergeCell ref="D22:F22"/>
    <mergeCell ref="D23:J23"/>
    <mergeCell ref="D25:F25"/>
    <mergeCell ref="D26:J26"/>
    <mergeCell ref="D28:F28"/>
    <mergeCell ref="G10:K10"/>
    <mergeCell ref="D10:F10"/>
    <mergeCell ref="G11:K11"/>
    <mergeCell ref="D11:F11"/>
    <mergeCell ref="G12:K12"/>
    <mergeCell ref="D12:F12"/>
    <mergeCell ref="D13:F13"/>
    <mergeCell ref="D14:F14"/>
    <mergeCell ref="D15:F15"/>
    <mergeCell ref="D3:F3"/>
    <mergeCell ref="D4:F4"/>
    <mergeCell ref="D5:F5"/>
    <mergeCell ref="D6:F6"/>
    <mergeCell ref="D7:F7"/>
    <mergeCell ref="G8:K8"/>
    <mergeCell ref="D8:F8"/>
    <mergeCell ref="G9:K9"/>
    <mergeCell ref="D9:F9"/>
  </mergeCells>
  <pageMargins left="0.55118110236219997" right="0.55118110236219997" top="0.55118110236219997" bottom="0.55118110236219997" header="0.27559055118109999" footer="0.35433070866142002"/>
  <pageSetup paperSize="9" fitToHeight="0" orientation="portrait"/>
  <headerFooter>
    <oddHeader>&amp;L24.09 - RESIDENCE GREEN FOREST - CONSTRUCTION DE 42 LOGEMENTS COLLECTIFS ET 7 LOGEMENTS INDIVIDUELS
5 Rue Fernand Forest  - 49 000 Angers&amp;RDPGF - Lot n°9 MENUISERIES INTERIEURES BOIS</oddHeader>
    <oddFooter>&amp;CEdition du 7/05/2025&amp;RPage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A98"/>
  <sheetViews>
    <sheetView showGridLines="0" workbookViewId="0"/>
  </sheetViews>
  <sheetFormatPr baseColWidth="10" defaultColWidth="9.140625" defaultRowHeight="12.75" customHeight="1" x14ac:dyDescent="0.25"/>
  <cols>
    <col min="1" max="1" width="11.42578125" customWidth="1"/>
    <col min="2" max="2" width="35" customWidth="1"/>
    <col min="3" max="10" width="11.42578125" customWidth="1"/>
  </cols>
  <sheetData>
    <row r="1" spans="1:27" ht="12.75" customHeight="1" x14ac:dyDescent="0.25">
      <c r="B1" s="31" t="s">
        <v>271</v>
      </c>
      <c r="AA1" s="8">
        <f>IF(DPGF!G253&lt;&gt;"",DPGF!G253,"0")</f>
        <v>0</v>
      </c>
    </row>
    <row r="2" spans="1:27" ht="12.75" customHeight="1" x14ac:dyDescent="0.25">
      <c r="AA2" s="8" t="str">
        <f>UPPER(MID(AA98,1,1))&amp;MID(AA98,2,168)</f>
        <v xml:space="preserve">Zéro euro </v>
      </c>
    </row>
    <row r="3" spans="1:27" ht="25.5" customHeight="1" x14ac:dyDescent="0.25">
      <c r="A3" s="36" t="s">
        <v>272</v>
      </c>
      <c r="B3" s="35" t="s">
        <v>273</v>
      </c>
      <c r="C3" s="107" t="s">
        <v>298</v>
      </c>
      <c r="D3" s="107"/>
      <c r="E3" s="107"/>
      <c r="F3" s="107"/>
      <c r="G3" s="107"/>
      <c r="H3" s="107"/>
      <c r="I3" s="107"/>
      <c r="J3" s="107"/>
      <c r="AA3" s="8">
        <f>INT(AA1/1000000)</f>
        <v>0</v>
      </c>
    </row>
    <row r="4" spans="1:27" ht="12.75" customHeight="1" x14ac:dyDescent="0.25">
      <c r="AA4" s="8">
        <f>INT((AA1-AA3*1000000)/1000)</f>
        <v>0</v>
      </c>
    </row>
    <row r="5" spans="1:27" ht="25.5" customHeight="1" x14ac:dyDescent="0.25">
      <c r="A5" s="36" t="s">
        <v>274</v>
      </c>
      <c r="B5" s="35" t="s">
        <v>275</v>
      </c>
      <c r="C5" s="107" t="s">
        <v>299</v>
      </c>
      <c r="D5" s="107"/>
      <c r="E5" s="107"/>
      <c r="F5" s="107"/>
      <c r="G5" s="107"/>
      <c r="H5" s="107"/>
      <c r="I5" s="107"/>
      <c r="J5" s="107"/>
      <c r="AA5" s="8">
        <f>INT(AA1-AA3*1000000-AA4*1000)</f>
        <v>0</v>
      </c>
    </row>
    <row r="6" spans="1:27" ht="12.75" customHeight="1" x14ac:dyDescent="0.25">
      <c r="AA6" s="8">
        <f>ROUND(AA1-AA3*1000000-AA4*1000-AA5,2)*100</f>
        <v>0</v>
      </c>
    </row>
    <row r="7" spans="1:27" ht="12.75" customHeight="1" x14ac:dyDescent="0.25">
      <c r="A7" s="36" t="s">
        <v>284</v>
      </c>
      <c r="B7" s="35" t="s">
        <v>285</v>
      </c>
      <c r="C7" s="37" t="s">
        <v>300</v>
      </c>
      <c r="AA7" s="8">
        <f>AA3-AA12*100</f>
        <v>0</v>
      </c>
    </row>
    <row r="8" spans="1:27" ht="12.75" customHeight="1" x14ac:dyDescent="0.25">
      <c r="AA8" s="8">
        <f>0</f>
        <v>0</v>
      </c>
    </row>
    <row r="9" spans="1:27" ht="12.75" customHeight="1" x14ac:dyDescent="0.25">
      <c r="A9" s="36" t="s">
        <v>286</v>
      </c>
      <c r="B9" s="35" t="s">
        <v>287</v>
      </c>
      <c r="C9" s="37" t="s">
        <v>43</v>
      </c>
      <c r="AA9" s="8">
        <f>AA4-AA15*100</f>
        <v>0</v>
      </c>
    </row>
    <row r="10" spans="1:27" ht="12.75" customHeight="1" x14ac:dyDescent="0.25">
      <c r="AA10" s="8">
        <f>ROUND(AA5-AA18*100,0)</f>
        <v>0</v>
      </c>
    </row>
    <row r="11" spans="1:27" ht="25.5" customHeight="1" x14ac:dyDescent="0.25">
      <c r="A11" s="36" t="s">
        <v>276</v>
      </c>
      <c r="B11" s="35" t="s">
        <v>277</v>
      </c>
      <c r="C11" s="107" t="s">
        <v>44</v>
      </c>
      <c r="D11" s="107"/>
      <c r="E11" s="107"/>
      <c r="F11" s="107"/>
      <c r="G11" s="107"/>
      <c r="H11" s="107"/>
      <c r="I11" s="107"/>
      <c r="J11" s="107"/>
      <c r="AA11" s="8">
        <f>AA6</f>
        <v>0</v>
      </c>
    </row>
    <row r="12" spans="1:27" ht="12.75" customHeight="1" x14ac:dyDescent="0.25">
      <c r="AA12" s="8">
        <f>INT(AA3/100)</f>
        <v>0</v>
      </c>
    </row>
    <row r="13" spans="1:27" ht="12.75" customHeight="1" x14ac:dyDescent="0.25">
      <c r="A13" s="36" t="s">
        <v>288</v>
      </c>
      <c r="B13" s="35" t="s">
        <v>289</v>
      </c>
      <c r="C13" s="37" t="s">
        <v>301</v>
      </c>
      <c r="AA13" s="8">
        <f>INT((AA3-AA12*100)/10)</f>
        <v>0</v>
      </c>
    </row>
    <row r="14" spans="1:27" ht="12.75" customHeight="1" x14ac:dyDescent="0.25">
      <c r="AA14" s="8">
        <f>AA3-AA12*100-AA13*10</f>
        <v>0</v>
      </c>
    </row>
    <row r="15" spans="1:27" ht="12.75" customHeight="1" x14ac:dyDescent="0.25">
      <c r="A15" s="36" t="s">
        <v>290</v>
      </c>
      <c r="B15" s="35" t="s">
        <v>291</v>
      </c>
      <c r="C15" s="37" t="s">
        <v>302</v>
      </c>
      <c r="AA15" s="8">
        <f>INT(AA4/100)</f>
        <v>0</v>
      </c>
    </row>
    <row r="16" spans="1:27" ht="12.75" customHeight="1" x14ac:dyDescent="0.25">
      <c r="AA16" s="8">
        <f>INT((AA4-AA15*100)/10)</f>
        <v>0</v>
      </c>
    </row>
    <row r="17" spans="1:27" ht="12.75" customHeight="1" x14ac:dyDescent="0.25">
      <c r="A17" s="36" t="s">
        <v>292</v>
      </c>
      <c r="B17" s="35" t="s">
        <v>293</v>
      </c>
      <c r="C17" s="37"/>
      <c r="AA17" s="8">
        <f>AA4-AA15*100-AA16*10</f>
        <v>0</v>
      </c>
    </row>
    <row r="18" spans="1:27" ht="12.75" customHeight="1" x14ac:dyDescent="0.25">
      <c r="AA18" s="8">
        <f>INT(AA5/100)</f>
        <v>0</v>
      </c>
    </row>
    <row r="19" spans="1:27" ht="12.75" customHeight="1" x14ac:dyDescent="0.25">
      <c r="C19" s="38">
        <v>0.2</v>
      </c>
      <c r="E19" s="39" t="s">
        <v>294</v>
      </c>
      <c r="AA19" s="8">
        <f>INT((AA5-AA18*100)/10)</f>
        <v>0</v>
      </c>
    </row>
    <row r="20" spans="1:27" ht="12.75" customHeight="1" x14ac:dyDescent="0.25">
      <c r="C20" s="40">
        <v>5.5E-2</v>
      </c>
      <c r="E20" s="39" t="s">
        <v>295</v>
      </c>
      <c r="AA20" s="8">
        <f>AA5-AA18*100-AA19*10</f>
        <v>0</v>
      </c>
    </row>
    <row r="21" spans="1:27" ht="12.75" customHeight="1" x14ac:dyDescent="0.25">
      <c r="C21" s="40">
        <v>0</v>
      </c>
      <c r="E21" s="39" t="s">
        <v>296</v>
      </c>
      <c r="AA21" s="8">
        <f>INT(AA6/10)</f>
        <v>0</v>
      </c>
    </row>
    <row r="22" spans="1:27" ht="12.75" customHeight="1" x14ac:dyDescent="0.25">
      <c r="C22" s="41">
        <v>0</v>
      </c>
      <c r="E22" s="39" t="s">
        <v>297</v>
      </c>
      <c r="AA22" s="8">
        <f>ROUND(AA6-AA21*10,0)</f>
        <v>0</v>
      </c>
    </row>
    <row r="23" spans="1:27" ht="12.75" customHeight="1" x14ac:dyDescent="0.25">
      <c r="AA23" s="8" t="str">
        <f>IF(AA12=0,"",IF(AA12=1,"",IF(AA12=2,"deux ",IF(AA12=3,"trois ",IF(AA12=4,"quatre ",IF(AA12=5,"cinq ",AA42))))))</f>
        <v/>
      </c>
    </row>
    <row r="24" spans="1:27" ht="12.75" customHeight="1" x14ac:dyDescent="0.25">
      <c r="A24" s="36" t="s">
        <v>278</v>
      </c>
      <c r="B24" s="35" t="s">
        <v>279</v>
      </c>
      <c r="C24" s="107" t="s">
        <v>303</v>
      </c>
      <c r="D24" s="107"/>
      <c r="E24" s="107"/>
      <c r="F24" s="107"/>
      <c r="G24" s="107"/>
      <c r="H24" s="107"/>
      <c r="I24" s="107"/>
      <c r="J24" s="107"/>
      <c r="AA24" s="8" t="str">
        <f>IF(AA12=0,"",IF(AA12&lt;2,"cent ",AA43))</f>
        <v/>
      </c>
    </row>
    <row r="25" spans="1:27" ht="12.75" customHeight="1" x14ac:dyDescent="0.25">
      <c r="AA25" s="8" t="str">
        <f>IF(AA13=1,AA44,IF(AA13=7,AA64,IF(AA13=9,AA80,AA89)))</f>
        <v/>
      </c>
    </row>
    <row r="26" spans="1:27" ht="12.75" customHeight="1" x14ac:dyDescent="0.25">
      <c r="A26" s="36" t="s">
        <v>280</v>
      </c>
      <c r="B26" s="35" t="s">
        <v>281</v>
      </c>
      <c r="C26" s="107" t="s">
        <v>304</v>
      </c>
      <c r="D26" s="107"/>
      <c r="E26" s="107"/>
      <c r="F26" s="107"/>
      <c r="G26" s="107"/>
      <c r="H26" s="107"/>
      <c r="I26" s="107"/>
      <c r="J26" s="107"/>
      <c r="AA26" s="8" t="str">
        <f>IF(AA7=11,"",IF(AA7=12,"",IF(AA7=13,"",IF(AA7=14,"",IF(AA7=15,"",IF(AA7=16,"",AA45))))))</f>
        <v/>
      </c>
    </row>
    <row r="27" spans="1:27" ht="12.75" customHeight="1" x14ac:dyDescent="0.25">
      <c r="AA27" s="8" t="str">
        <f>IF(AA3=0,"",IF(AA3&lt;2,"million ","millions "))</f>
        <v/>
      </c>
    </row>
    <row r="28" spans="1:27" ht="12.75" customHeight="1" x14ac:dyDescent="0.25">
      <c r="A28" s="36" t="s">
        <v>282</v>
      </c>
      <c r="B28" s="35" t="s">
        <v>283</v>
      </c>
      <c r="C28" s="107"/>
      <c r="D28" s="107"/>
      <c r="E28" s="107"/>
      <c r="F28" s="107"/>
      <c r="G28" s="107"/>
      <c r="H28" s="107"/>
      <c r="I28" s="107"/>
      <c r="J28" s="107"/>
      <c r="AA28" s="8" t="str">
        <f>IF(AA8=1,"",IF(AA15=0,"",IF(AA15=1,"",IF(AA15=2,"deux ",IF(AA15=3,"trois ",IF(AA15=4,"quatre ",IF(AA15=5,"cinq ",AA46)))))))</f>
        <v/>
      </c>
    </row>
    <row r="29" spans="1:27" ht="12.75" customHeight="1" x14ac:dyDescent="0.25">
      <c r="AA29" s="8" t="str">
        <f>IF(AA15=0,"",IF(AA15&lt;2,"cent ",AA47))</f>
        <v/>
      </c>
    </row>
    <row r="30" spans="1:27" ht="12.75" customHeight="1" x14ac:dyDescent="0.25">
      <c r="AA30" s="8" t="str">
        <f>IF(AA16=1,AA48,IF(AA16=7,AA66,IF(AA16=9,AA81,AA90)))</f>
        <v/>
      </c>
    </row>
    <row r="31" spans="1:27" ht="12.75" customHeight="1" x14ac:dyDescent="0.25">
      <c r="AA31" s="8" t="str">
        <f>IF(AA4=1,"",AA49)</f>
        <v/>
      </c>
    </row>
    <row r="32" spans="1:27" ht="12.75" customHeight="1" x14ac:dyDescent="0.25">
      <c r="AA32" s="8" t="str">
        <f>IF(AA4&gt;0,"mille ","")</f>
        <v/>
      </c>
    </row>
    <row r="33" spans="27:27" ht="12.75" customHeight="1" x14ac:dyDescent="0.25">
      <c r="AA33" s="8" t="str">
        <f>IF(INT(AA1)=0,"zéro ",IF(AA18=0,"",IF(AA18=1,"",IF(AA18=2,"deux ",IF(AA18=3,"trois ",IF(AA18=4,"quatre ",IF(AA18=5,"cinq ",AA50)))))))</f>
        <v xml:space="preserve">zéro </v>
      </c>
    </row>
    <row r="34" spans="27:27" ht="12.75" customHeight="1" x14ac:dyDescent="0.25">
      <c r="AA34" s="8" t="str">
        <f>IF(AA18=0,"",IF(AA18&lt;2,"cent ",AA51))</f>
        <v/>
      </c>
    </row>
    <row r="35" spans="27:27" ht="12.75" customHeight="1" x14ac:dyDescent="0.25">
      <c r="AA35" s="8" t="str">
        <f>IF(AA19=1,AA52,IF(AA19=7,AA68,IF(AA19=9,AA83,AA91)))</f>
        <v/>
      </c>
    </row>
    <row r="36" spans="27:27" ht="12.75" customHeight="1" x14ac:dyDescent="0.25">
      <c r="AA36" s="8" t="str">
        <f>IF(AA10=11,"",IF(AA10=12,"",IF(AA10=13,"",IF(AA10=14,"",IF(AA10=15,"",IF(AA10=16,"",AA53))))))</f>
        <v/>
      </c>
    </row>
    <row r="37" spans="27:27" ht="12.75" customHeight="1" x14ac:dyDescent="0.25">
      <c r="AA37" s="8" t="str">
        <f>IF(INT(AA1&lt;2),"euro ","euros ")</f>
        <v xml:space="preserve">euro </v>
      </c>
    </row>
    <row r="38" spans="27:27" ht="12.75" customHeight="1" x14ac:dyDescent="0.25">
      <c r="AA38" s="8" t="str">
        <f>IF(AA6&gt;0,"et ","")</f>
        <v/>
      </c>
    </row>
    <row r="39" spans="27:27" ht="12.75" customHeight="1" x14ac:dyDescent="0.25">
      <c r="AA39" s="8" t="str">
        <f>IF(AA21=1,AA54,IF(AA21=7,AA70,IF(AA21=9,AA84,AA92)))</f>
        <v/>
      </c>
    </row>
    <row r="40" spans="27:27" ht="12.75" customHeight="1" x14ac:dyDescent="0.25">
      <c r="AA40" s="8" t="str">
        <f>IF(AA11=11,"",IF(AA11=12,"",IF(AA11=13,"",IF(AA11=14,"",IF(AA11=15,"",IF(AA11=16,"",AA55))))))</f>
        <v/>
      </c>
    </row>
    <row r="41" spans="27:27" ht="12.75" customHeight="1" x14ac:dyDescent="0.25">
      <c r="AA41" s="8" t="str">
        <f>IF(AA6=0,"",IF(AA6&lt;2,"centime","centimes"))</f>
        <v/>
      </c>
    </row>
    <row r="42" spans="27:27" ht="12.75" customHeight="1" x14ac:dyDescent="0.25">
      <c r="AA42" s="8" t="str">
        <f>IF(AA3=0," ",IF(AA12=6,"six ",IF(AA12=7,"sept ",IF(AA12=8,"huit ",IF(AA12=9,"neuf ",)))))</f>
        <v xml:space="preserve"> </v>
      </c>
    </row>
    <row r="43" spans="27:27" ht="12.75" customHeight="1" x14ac:dyDescent="0.25">
      <c r="AA43" s="8" t="str">
        <f>IF(AA7&gt;0,"cent ", "cents ")</f>
        <v xml:space="preserve">cents </v>
      </c>
    </row>
    <row r="44" spans="27:27" ht="12.75" customHeight="1" x14ac:dyDescent="0.25">
      <c r="AA44" s="8" t="str">
        <f>IF(AA7=10,"dix ",IF(AA7=11,"onze ",IF(AA7=12,"douze ",IF(AA7=13,"treize ",IF(AA7=14,"quatorze ",IF(AA7=15,"quinze ",AA56))))))</f>
        <v/>
      </c>
    </row>
    <row r="45" spans="27:27" ht="12.75" customHeight="1" x14ac:dyDescent="0.25">
      <c r="AA45" s="8" t="str">
        <f>IF(AA7=17,"",IF(AA7=18,"",IF(AA7=19,"",AA57)))</f>
        <v/>
      </c>
    </row>
    <row r="46" spans="27:27" ht="12.75" customHeight="1" x14ac:dyDescent="0.25">
      <c r="AA46" s="8">
        <f>IF(AA15=6,"six ",IF(AA15=7,"sept ",IF(AA15=8,"huit ",IF(AA15=9,"neuf ",))))</f>
        <v>0</v>
      </c>
    </row>
    <row r="47" spans="27:27" ht="12.75" customHeight="1" x14ac:dyDescent="0.25">
      <c r="AA47" s="8" t="str">
        <f>IF(AA9&gt;0,"cent ", "cents ")</f>
        <v xml:space="preserve">cents </v>
      </c>
    </row>
    <row r="48" spans="27:27" ht="12.75" customHeight="1" x14ac:dyDescent="0.25">
      <c r="AA48" s="8" t="str">
        <f>IF(AA9=10,"dix ",IF(AA9=11,"onze ",IF(AA9=12,"douze ",IF(AA9=13,"treize ",IF(AA9=14,"quatorze ",IF(AA9=15,"quinze ",AA58))))))</f>
        <v/>
      </c>
    </row>
    <row r="49" spans="27:27" ht="12.75" customHeight="1" x14ac:dyDescent="0.25">
      <c r="AA49" s="8" t="str">
        <f>IF(AA9=11,"",IF(AA9=12,"",IF(AA9=13,"",IF(AA9=14,"",IF(AA9=15,"",IF(AA9=16,"",AA59))))))</f>
        <v/>
      </c>
    </row>
    <row r="50" spans="27:27" ht="12.75" customHeight="1" x14ac:dyDescent="0.25">
      <c r="AA50" s="8">
        <f>IF(AA18=6,"six ",IF(AA18=7,"sept ",IF(AA18=8,"huit ",IF(AA18=9,"neuf ",))))</f>
        <v>0</v>
      </c>
    </row>
    <row r="51" spans="27:27" ht="12.75" customHeight="1" x14ac:dyDescent="0.25">
      <c r="AA51" s="8" t="str">
        <f>IF(AA10&gt;0,"cent ", "cents ")</f>
        <v xml:space="preserve">cents </v>
      </c>
    </row>
    <row r="52" spans="27:27" ht="12.75" customHeight="1" x14ac:dyDescent="0.25">
      <c r="AA52" s="8" t="str">
        <f>IF(AA10=10,"dix ",IF(AA10=11,"onze ",IF(AA10=12,"douze ",IF(AA10=13,"treize ",IF(AA10=14,"quatorze ",IF(AA10=15,"quinze ",AA60))))))</f>
        <v/>
      </c>
    </row>
    <row r="53" spans="27:27" ht="12.75" customHeight="1" x14ac:dyDescent="0.25">
      <c r="AA53" s="8" t="str">
        <f>IF(AA10=17,"",IF(AA10=18,"",IF(AA10=19,"",AA61)))</f>
        <v/>
      </c>
    </row>
    <row r="54" spans="27:27" ht="12.75" customHeight="1" x14ac:dyDescent="0.25">
      <c r="AA54" s="8" t="str">
        <f>IF(AA11=10,"dix ",IF(AA11=11,"onze ",IF(AA11=12,"douze ",IF(AA11=13,"treize ",IF(AA11=14,"quatorze ",IF(AA11=15,"quinze ",AA62))))))</f>
        <v/>
      </c>
    </row>
    <row r="55" spans="27:27" ht="12.75" customHeight="1" x14ac:dyDescent="0.25">
      <c r="AA55" s="8" t="str">
        <f>IF(AA11=17,"",IF(AA11=18,"",IF(AA11=19,"",AA63)))</f>
        <v/>
      </c>
    </row>
    <row r="56" spans="27:27" ht="12.75" customHeight="1" x14ac:dyDescent="0.25">
      <c r="AA56" s="8" t="str">
        <f>IF(AA7=16,"seize ",IF(AA7=17,"dix-sept ",IF(AA7=18,"dix-huit ",IF(AA7=19,"dix-neuf ",AA64))))</f>
        <v/>
      </c>
    </row>
    <row r="57" spans="27:27" ht="12.75" customHeight="1" x14ac:dyDescent="0.25">
      <c r="AA57" s="8" t="str">
        <f>IF(AA7=21,"et un ",IF(AA7=31,"et un ",IF(AA7=41,"et un ",IF(AA7=51,"et un ",IF(AA7=61,"et un ",AA65)))))</f>
        <v/>
      </c>
    </row>
    <row r="58" spans="27:27" ht="12.75" customHeight="1" x14ac:dyDescent="0.25">
      <c r="AA58" s="8" t="str">
        <f>IF(AA9=16,"seize ",IF(AA9=17,"dix-sept ",IF(AA9=18,"dix-huit ",IF(AA9=19,"dix-neuf ",AA66))))</f>
        <v/>
      </c>
    </row>
    <row r="59" spans="27:27" ht="12.75" customHeight="1" x14ac:dyDescent="0.25">
      <c r="AA59" s="8" t="str">
        <f>IF(AA9=17,"",IF(AA9=18,"",IF(AA9=19,"",AA67)))</f>
        <v/>
      </c>
    </row>
    <row r="60" spans="27:27" ht="12.75" customHeight="1" x14ac:dyDescent="0.25">
      <c r="AA60" s="8" t="str">
        <f>IF(AA10=16,"seize ",IF(AA10=17,"dix-sept ",IF(AA10=18,"dix-huit ",IF(AA10=19,"dix-neuf ",AA68))))</f>
        <v/>
      </c>
    </row>
    <row r="61" spans="27:27" ht="12.75" customHeight="1" x14ac:dyDescent="0.25">
      <c r="AA61" s="8" t="str">
        <f>IF(AA10=21,"et un ",IF(AA10=31,"et un ",IF(AA10=41,"et un ",IF(AA10=51,"et un ",IF(AA10=61,"et un ",AA69)))))</f>
        <v/>
      </c>
    </row>
    <row r="62" spans="27:27" ht="12.75" customHeight="1" x14ac:dyDescent="0.25">
      <c r="AA62" s="8" t="str">
        <f>IF(AA11=16,"seize ",IF(AA11=17,"dix-sept ",IF(AA11=18,"dix-huit ",IF(AA11=19,"dix-neuf ",AA70))))</f>
        <v/>
      </c>
    </row>
    <row r="63" spans="27:27" ht="12.75" customHeight="1" x14ac:dyDescent="0.25">
      <c r="AA63" s="8" t="str">
        <f>IF(AA11=21,"et un ",IF(AA11=31,"et un ",IF(AA11=41,"et un ",IF(AA11=51,"et un ",IF(AA11=61,"et un ",AA71)))))</f>
        <v/>
      </c>
    </row>
    <row r="64" spans="27:27" ht="12.75" customHeight="1" x14ac:dyDescent="0.25">
      <c r="AA64" s="8" t="str">
        <f>IF(AA7=70,"soixante-dix ",IF(AA7=71,"soixante et onze ",IF(AA7=72,"soixante-douze ",IF(AA7=73,"soixante-treize ",IF(AA7=74,"soixante-quatorze ",IF(AA7=75,"soixante-quinze ",AA72))))))</f>
        <v/>
      </c>
    </row>
    <row r="65" spans="27:27" ht="12.75" customHeight="1" x14ac:dyDescent="0.25">
      <c r="AA65" s="8" t="str">
        <f>IF(AA13=9,"",IF(AA13=7,"",IF(AA14=0,"",IF(AA14=1,"un ",IF(AA14=2,"deux ",IF(AA14=3,"trois ",IF(AA14=4,"quatre ",IF(AA14=5,"cinq ",AA73))))))))</f>
        <v/>
      </c>
    </row>
    <row r="66" spans="27:27" ht="12.75" customHeight="1" x14ac:dyDescent="0.25">
      <c r="AA66" s="8" t="str">
        <f>IF(AA9=70,"soixante-dix ",IF(AA9=71,"soixante et onze ",IF(AA9=72,"soixante-douze ",IF(AA9=73,"soixante-treize ",IF(AA9=74,"soixante-quatorze ",IF(AA9=75,"soixante-quinze ",AA74))))))</f>
        <v/>
      </c>
    </row>
    <row r="67" spans="27:27" ht="12.75" customHeight="1" x14ac:dyDescent="0.25">
      <c r="AA67" s="8" t="str">
        <f>IF(AA9=21,"et un ",IF(AA9=31,"et un ",IF(AA9=41,"et un ",IF(AA9=51,"et un ",IF(AA9=61,"et un ",AA75)))))</f>
        <v/>
      </c>
    </row>
    <row r="68" spans="27:27" ht="12.75" customHeight="1" x14ac:dyDescent="0.25">
      <c r="AA68" s="8" t="str">
        <f>IF(AA10=70,"soixante-dix ",IF(AA10=71,"soixante et onze ",IF(AA10=72,"soixante-douze ",IF(AA10=73,"soixante-treize ",IF(AA10=74,"soixante-quatorze ",IF(AA10=75,"soixante-quinze ",AA76))))))</f>
        <v/>
      </c>
    </row>
    <row r="69" spans="27:27" ht="12.75" customHeight="1" x14ac:dyDescent="0.25">
      <c r="AA69" s="8" t="str">
        <f>IF(AA19=9,"",IF(AA19=7,"",IF(AA20=0,"",IF(AA20=1,"un ",IF(AA20=2,"deux ",IF(AA20=3,"trois ",IF(AA20=4,"quatre ",IF(AA20=5,"cinq ",AA77))))))))</f>
        <v/>
      </c>
    </row>
    <row r="70" spans="27:27" ht="12.75" customHeight="1" x14ac:dyDescent="0.25">
      <c r="AA70" s="8" t="str">
        <f>IF(AA11=70,"soixante-dix ",IF(AA11=71,"soixante et onze ",IF(AA11=72,"soixante-douze ",IF(AA11=73,"soixante-treize ",IF(AA11=74,"soixante-quatorze ",IF(AA11=75,"soixante-quinze ",AA78))))))</f>
        <v/>
      </c>
    </row>
    <row r="71" spans="27:27" ht="12.75" customHeight="1" x14ac:dyDescent="0.25">
      <c r="AA71" s="8" t="str">
        <f>IF(AA21=9,"",IF(AA21=7,"",IF(AA22=0,"",IF(AA22=1,"un ",IF(AA22=2,"deux ",IF(AA22=3,"trois ",IF(AA22=4,"quatre ",IF(AA22=5,"cinq ",AA79))))))))</f>
        <v/>
      </c>
    </row>
    <row r="72" spans="27:27" ht="12.75" customHeight="1" x14ac:dyDescent="0.25">
      <c r="AA72" s="8" t="str">
        <f>IF(AA7=76,"soixante-seize ",IF(AA7=77,"soixante-dix-sept ",IF(AA7=78,"soixante-dix-huit ",IF(AA7=79,"soixante-dix-neuf ",AA80))))</f>
        <v/>
      </c>
    </row>
    <row r="73" spans="27:27" ht="12.75" customHeight="1" x14ac:dyDescent="0.25">
      <c r="AA73" s="8">
        <f>IF(AA13=9,"",IF(AA14=6,"six ",IF(AA14=7,"sept ",IF(AA14=8,"huit ",IF(AA14=9,"neuf ",)))))</f>
        <v>0</v>
      </c>
    </row>
    <row r="74" spans="27:27" ht="12.75" customHeight="1" x14ac:dyDescent="0.25">
      <c r="AA74" s="8" t="str">
        <f>IF(AA9=76,"soixante-seize ",IF(AA9=77,"soixante-dix-sept ",IF(AA9=78,"soixante-dix-huit ",IF(AA9=79,"soixante-dix-neuf ",AA81))))</f>
        <v/>
      </c>
    </row>
    <row r="75" spans="27:27" ht="12.75" customHeight="1" x14ac:dyDescent="0.25">
      <c r="AA75" s="8" t="str">
        <f>IF(AA16=9,"",IF(AA16=7,"",IF(AA17=0,"",IF(AA17=1,"un ",IF(AA17=2,"deux ",IF(AA17=3,"trois ",IF(AA17=4,"quatre ",IF(AA17=5,"cinq ",AA82))))))))</f>
        <v/>
      </c>
    </row>
    <row r="76" spans="27:27" ht="12.75" customHeight="1" x14ac:dyDescent="0.25">
      <c r="AA76" s="8" t="str">
        <f>IF(AA10=76,"soixante-seize ",IF(AA10=77,"soixante-dix-sept ",IF(AA10=78,"soixante-dix-huit ",IF(AA10=79,"soixante-dix-neuf ",AA83))))</f>
        <v/>
      </c>
    </row>
    <row r="77" spans="27:27" ht="12.75" customHeight="1" x14ac:dyDescent="0.25">
      <c r="AA77" s="8">
        <f>IF(AA19=9,"",IF(AA20=6,"six ",IF(AA20=7,"sept ",IF(AA20=8,"huit ",IF(AA20=9,"neuf ",)))))</f>
        <v>0</v>
      </c>
    </row>
    <row r="78" spans="27:27" ht="12.75" customHeight="1" x14ac:dyDescent="0.25">
      <c r="AA78" s="8" t="str">
        <f>IF(AA11=76,"soixante-seize ",IF(AA11=77,"soixante-dix-sept ",IF(AA11=78,"soixante-dix-huit ",IF(AA11=79,"soixante-dix-neuf ",AA84))))</f>
        <v/>
      </c>
    </row>
    <row r="79" spans="27:27" ht="12.75" customHeight="1" x14ac:dyDescent="0.25">
      <c r="AA79" s="8">
        <f>IF(AA21=9,"",IF(AA22=6,"six ",IF(AA22=7,"sept ",IF(AA22=8,"huit ",IF(AA22=9,"neuf ",)))))</f>
        <v>0</v>
      </c>
    </row>
    <row r="80" spans="27:27" ht="12.75" customHeight="1" x14ac:dyDescent="0.25">
      <c r="AA80" s="8" t="str">
        <f>IF(AA7=90,"quatre-vingt-dix ",IF(AA7=91,"quatre-vingt-onze ",IF(AA7=92,"quatre-vingt-douze ",IF(AA7=93,"quatre-vingt-treize ",IF(AA7=94,"quatre-vingt-quatorze ",IF(AA7=95,"quatre-vingt-quinze ",AA85))))))</f>
        <v/>
      </c>
    </row>
    <row r="81" spans="27:27" ht="12.75" customHeight="1" x14ac:dyDescent="0.25">
      <c r="AA81" s="8" t="str">
        <f>IF(AA9=90,"quatre-vingt-dix ",IF(AA9=91,"quatre-vingt-onze ",IF(AA9=92,"quatre-vingt-douze ",IF(AA9=93,"quatre-vingt-treize ",IF(AA9=94,"quatre-vingt-quatorze ",IF(AA9=95,"quatre-vingt-quinze ",AA86))))))</f>
        <v/>
      </c>
    </row>
    <row r="82" spans="27:27" ht="12.75" customHeight="1" x14ac:dyDescent="0.25">
      <c r="AA82" s="8">
        <f>IF(AA16=9,"",IF(AA17=6,"six ",IF(AA17=7,"sept ",IF(AA17=8,"huit ",IF(AA17=9,"neuf ",)))))</f>
        <v>0</v>
      </c>
    </row>
    <row r="83" spans="27:27" ht="12.75" customHeight="1" x14ac:dyDescent="0.25">
      <c r="AA83" s="8" t="str">
        <f>IF(AA10=90,"quatre-vingt-dix ",IF(AA10=91,"quatre-vingt-onze ",IF(AA10=92,"quatre-vingt-douze ",IF(AA10=93,"quatre-vingt-treize ",IF(AA10=94,"quatre-vingt-quatorze ",IF(AA10=95,"quatre-vingt-quinze ",AA87))))))</f>
        <v/>
      </c>
    </row>
    <row r="84" spans="27:27" ht="12.75" customHeight="1" x14ac:dyDescent="0.25">
      <c r="AA84" s="8" t="str">
        <f>IF(AA11=90,"quatre-vingt-dix ",IF(AA11=91,"quatre-vingt-onze ",IF(AA11=92,"quatre-vingt-douze ",IF(AA11=93,"quatre-vingt-treize ",IF(AA11=94,"quatre-vingt-quatorze ",IF(AA11=95,"quatre-vingt-quinze ",AA88))))))</f>
        <v/>
      </c>
    </row>
    <row r="85" spans="27:27" ht="12.75" customHeight="1" x14ac:dyDescent="0.25">
      <c r="AA85" s="8" t="str">
        <f>IF(AA7=96,"quatre-vingt-seize ",IF(AA7=97,"quatre-vingt-dix-sept ",IF(AA7=98,"quatre-vingt-dix-huit ",IF(AA7=99,"quatre-vingt-dix-neuf ",AA89))))</f>
        <v/>
      </c>
    </row>
    <row r="86" spans="27:27" ht="12.75" customHeight="1" x14ac:dyDescent="0.25">
      <c r="AA86" s="8" t="str">
        <f>IF(AA9=96,"quatre-vingt-seize ",IF(AA9=97,"quatre-vingt-dix-sept ",IF(AA9=98,"quatre-vingt-dix-huit ",IF(AA9=99,"quatre-vingt-dix-neuf ",AA90))))</f>
        <v/>
      </c>
    </row>
    <row r="87" spans="27:27" ht="12.75" customHeight="1" x14ac:dyDescent="0.25">
      <c r="AA87" s="8" t="str">
        <f>IF(AA10=96,"quatre-vingt-seize ",IF(AA10=97,"quatre-vingt-dix-sept ",IF(AA10=98,"quatre-vingt-dix-huit ",IF(AA10=99,"quatre-vingt-dix-neuf ",AA91))))</f>
        <v/>
      </c>
    </row>
    <row r="88" spans="27:27" ht="12.75" customHeight="1" x14ac:dyDescent="0.25">
      <c r="AA88" s="8" t="str">
        <f>IF(AA11=96,"quatre-vingt-seize ",IF(AA11=97,"quatre-vingt-dix-sept ",IF(AA11=98,"quatre-vingt-dix-huit ",IF(AA11=99,"quatre-vingt-dix-neuf ",AA92))))</f>
        <v/>
      </c>
    </row>
    <row r="89" spans="27:27" ht="12.75" customHeight="1" x14ac:dyDescent="0.25">
      <c r="AA89" s="8" t="str">
        <f>IF(AA13=2,"vingt ",IF(AA13=3,"trente ",IF(AA13=4,"quarante ",IF(AA13=5,"cinquante ",AA93))))</f>
        <v/>
      </c>
    </row>
    <row r="90" spans="27:27" ht="12.75" customHeight="1" x14ac:dyDescent="0.25">
      <c r="AA90" s="8" t="str">
        <f>IF(AA16=2,"vingt ",IF(AA16=3,"trente ",IF(AA16=4,"quarante ",IF(AA16=5,"cinquante ",AA94))))</f>
        <v/>
      </c>
    </row>
    <row r="91" spans="27:27" ht="12.75" customHeight="1" x14ac:dyDescent="0.25">
      <c r="AA91" s="8" t="str">
        <f>IF(AA19=2,"vingt ",IF(AA19=3,"trente ",IF(AA19=4,"quarante ",IF(AA19=5,"cinquante ",AA95))))</f>
        <v/>
      </c>
    </row>
    <row r="92" spans="27:27" ht="12.75" customHeight="1" x14ac:dyDescent="0.25">
      <c r="AA92" s="8" t="str">
        <f>IF(AA21=2,"vingt ",IF(AA21=3,"trente ",IF(AA21=4,"quarante ",IF(AA21=5,"cinquante ",AA96))))</f>
        <v/>
      </c>
    </row>
    <row r="93" spans="27:27" ht="12.75" customHeight="1" x14ac:dyDescent="0.25">
      <c r="AA93" s="8" t="str">
        <f>IF(AA13=6,"soixante ",IF(AA7=80,"quatre-vingts ",IF(AA13=8,"quatre-vingt-","")))</f>
        <v/>
      </c>
    </row>
    <row r="94" spans="27:27" ht="12.75" customHeight="1" x14ac:dyDescent="0.25">
      <c r="AA94" s="8" t="str">
        <f>IF(AA16=6,"soixante ",IF(AA9=80,"quatre-vingts ",IF(AA16=8,"quatre-vingt-","")))</f>
        <v/>
      </c>
    </row>
    <row r="95" spans="27:27" ht="12.75" customHeight="1" x14ac:dyDescent="0.25">
      <c r="AA95" s="8" t="str">
        <f>IF(AA19=6,"soixante ",IF(AA10=80,"quatre-vingts ",IF(AA19=8,"quatre-vingt-","")))</f>
        <v/>
      </c>
    </row>
    <row r="96" spans="27:27" ht="12.75" customHeight="1" x14ac:dyDescent="0.25">
      <c r="AA96" s="8" t="str">
        <f>IF(AA21=6,"soixante ",IF(AA11=80,"quatre-vingts ",IF(AA21=8,"quatre-vingt-","")))</f>
        <v/>
      </c>
    </row>
    <row r="97" spans="27:27" ht="12.75" customHeight="1" x14ac:dyDescent="0.25">
      <c r="AA97" s="8">
        <f>0</f>
        <v>0</v>
      </c>
    </row>
    <row r="98" spans="27:27" ht="12.75" customHeight="1" x14ac:dyDescent="0.25">
      <c r="AA98" s="8" t="str">
        <f>(AA23&amp;AA24&amp;AA25&amp;AA26&amp;AA27&amp;AA28&amp;AA29&amp;AA30&amp;AA31&amp;AA32&amp;AA33&amp;AA34&amp;AA35&amp;AA36&amp;AA37&amp;AA38&amp;AA39&amp;AA40&amp;AA41)</f>
        <v xml:space="preserve">zéro euro </v>
      </c>
    </row>
  </sheetData>
  <mergeCells count="6">
    <mergeCell ref="C28:J28"/>
    <mergeCell ref="C3:J3"/>
    <mergeCell ref="C5:J5"/>
    <mergeCell ref="C11:J11"/>
    <mergeCell ref="C24:J24"/>
    <mergeCell ref="C26:J2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C12"/>
  <sheetViews>
    <sheetView workbookViewId="0"/>
  </sheetViews>
  <sheetFormatPr baseColWidth="10" defaultColWidth="9.140625" defaultRowHeight="15" x14ac:dyDescent="0.25"/>
  <cols>
    <col min="1" max="1" width="24.7109375" customWidth="1"/>
  </cols>
  <sheetData>
    <row r="1" spans="1:3" x14ac:dyDescent="0.25">
      <c r="A1" s="8" t="s">
        <v>305</v>
      </c>
      <c r="B1" s="8" t="s">
        <v>306</v>
      </c>
    </row>
    <row r="2" spans="1:3" x14ac:dyDescent="0.25">
      <c r="A2" s="8" t="s">
        <v>307</v>
      </c>
      <c r="B2" s="8" t="s">
        <v>298</v>
      </c>
    </row>
    <row r="3" spans="1:3" x14ac:dyDescent="0.25">
      <c r="A3" s="8" t="s">
        <v>308</v>
      </c>
      <c r="B3" s="8">
        <v>1</v>
      </c>
    </row>
    <row r="4" spans="1:3" x14ac:dyDescent="0.25">
      <c r="A4" s="8" t="s">
        <v>309</v>
      </c>
      <c r="B4" s="8">
        <v>0</v>
      </c>
    </row>
    <row r="5" spans="1:3" x14ac:dyDescent="0.25">
      <c r="A5" s="8" t="s">
        <v>310</v>
      </c>
      <c r="B5" s="8">
        <v>0</v>
      </c>
    </row>
    <row r="6" spans="1:3" x14ac:dyDescent="0.25">
      <c r="A6" s="8" t="s">
        <v>311</v>
      </c>
      <c r="B6" s="8">
        <v>0</v>
      </c>
    </row>
    <row r="7" spans="1:3" x14ac:dyDescent="0.25">
      <c r="A7" s="8" t="s">
        <v>312</v>
      </c>
      <c r="B7" s="8">
        <v>1</v>
      </c>
    </row>
    <row r="8" spans="1:3" x14ac:dyDescent="0.25">
      <c r="A8" s="8" t="s">
        <v>313</v>
      </c>
      <c r="B8" s="8">
        <v>0</v>
      </c>
    </row>
    <row r="9" spans="1:3" x14ac:dyDescent="0.25">
      <c r="A9" s="8" t="s">
        <v>314</v>
      </c>
      <c r="B9" s="8">
        <v>1</v>
      </c>
    </row>
    <row r="10" spans="1:3" x14ac:dyDescent="0.25">
      <c r="A10" s="8" t="s">
        <v>315</v>
      </c>
      <c r="C10" s="8" t="s">
        <v>316</v>
      </c>
    </row>
    <row r="11" spans="1:3" x14ac:dyDescent="0.25">
      <c r="A11" s="8" t="s">
        <v>317</v>
      </c>
      <c r="B11" s="8">
        <v>1</v>
      </c>
    </row>
    <row r="12" spans="1:3" x14ac:dyDescent="0.25">
      <c r="A12" s="8" t="s">
        <v>318</v>
      </c>
      <c r="B12" s="8" t="s">
        <v>319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92E39B334B7748BECCC79F872D5D27" ma:contentTypeVersion="15" ma:contentTypeDescription="Crée un document." ma:contentTypeScope="" ma:versionID="5259cbe5fbb41bd8c4263de4d5acbf55">
  <xsd:schema xmlns:xsd="http://www.w3.org/2001/XMLSchema" xmlns:xs="http://www.w3.org/2001/XMLSchema" xmlns:p="http://schemas.microsoft.com/office/2006/metadata/properties" xmlns:ns2="baa18ffd-53b1-45f2-a6ac-a3526bdb920a" xmlns:ns3="b223d266-4dda-40f0-ab3d-12b1f754e5e9" targetNamespace="http://schemas.microsoft.com/office/2006/metadata/properties" ma:root="true" ma:fieldsID="f3038a04b04f445983b188b5bc0ee5a7" ns2:_="" ns3:_="">
    <xsd:import namespace="baa18ffd-53b1-45f2-a6ac-a3526bdb920a"/>
    <xsd:import namespace="b223d266-4dda-40f0-ab3d-12b1f754e5e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a18ffd-53b1-45f2-a6ac-a3526bdb920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23d266-4dda-40f0-ab3d-12b1f754e5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Balises d’images" ma:readOnly="false" ma:fieldId="{5cf76f15-5ced-4ddc-b409-7134ff3c332f}" ma:taxonomyMulti="true" ma:sspId="3ea39290-bde5-4eda-b187-9d67e2d5b1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223d266-4dda-40f0-ab3d-12b1f754e5e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3EFFE55-D6F5-40BB-AB0B-4A759179A5E3}"/>
</file>

<file path=customXml/itemProps2.xml><?xml version="1.0" encoding="utf-8"?>
<ds:datastoreItem xmlns:ds="http://schemas.openxmlformats.org/officeDocument/2006/customXml" ds:itemID="{2C5EB41C-EC95-4D79-A510-C54310A4F797}"/>
</file>

<file path=customXml/itemProps3.xml><?xml version="1.0" encoding="utf-8"?>
<ds:datastoreItem xmlns:ds="http://schemas.openxmlformats.org/officeDocument/2006/customXml" ds:itemID="{1FF66F4F-7A92-4878-B770-17052B6D957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16</vt:i4>
      </vt:variant>
    </vt:vector>
  </HeadingPairs>
  <TitlesOfParts>
    <vt:vector size="20" baseType="lpstr">
      <vt:lpstr>Page de garde</vt:lpstr>
      <vt:lpstr>DPGF</vt:lpstr>
      <vt:lpstr>Paramètres</vt:lpstr>
      <vt:lpstr>Version</vt:lpstr>
      <vt:lpstr>CODELOT</vt:lpstr>
      <vt:lpstr>CPVILLEDOSSIER</vt:lpstr>
      <vt:lpstr>DATEVALEUR</vt:lpstr>
      <vt:lpstr>DPGF!Impression_des_titres</vt:lpstr>
      <vt:lpstr>INDICELOT</vt:lpstr>
      <vt:lpstr>NUMDOSSIER</vt:lpstr>
      <vt:lpstr>PARCELLEDOSSIER</vt:lpstr>
      <vt:lpstr>PHASELOT</vt:lpstr>
      <vt:lpstr>RUEDOSSIER</vt:lpstr>
      <vt:lpstr>TAUXTVA1</vt:lpstr>
      <vt:lpstr>TAUXTVA2</vt:lpstr>
      <vt:lpstr>TAUXTVA3</vt:lpstr>
      <vt:lpstr>TAUXTVA4</vt:lpstr>
      <vt:lpstr>TITREDOC</vt:lpstr>
      <vt:lpstr>TITREDOSSIER</vt:lpstr>
      <vt:lpstr>TITRELOT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Mario LOREAU</cp:lastModifiedBy>
  <dcterms:created xsi:type="dcterms:W3CDTF">2025-05-15T17:48:58Z</dcterms:created>
  <dcterms:modified xsi:type="dcterms:W3CDTF">2025-05-15T17:49:17Z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0x0101004292E39B334B7748BECCC79F872D5D27</vt:lpwstr>
  </property>
</Properties>
</file>